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fabri\Dropbox\FlexUp\Shared\Case Studies\Rebecca Web Agency\"/>
    </mc:Choice>
  </mc:AlternateContent>
  <xr:revisionPtr revIDLastSave="0" documentId="13_ncr:1_{B1BFBD9B-668B-4978-89F4-0657A2ECAF92}" xr6:coauthVersionLast="47" xr6:coauthVersionMax="47" xr10:uidLastSave="{00000000-0000-0000-0000-000000000000}"/>
  <bookViews>
    <workbookView xWindow="-120" yWindow="-120" windowWidth="29040" windowHeight="15720" tabRatio="470" firstSheet="1" activeTab="4" xr2:uid="{78EC800B-7D4F-4656-AB66-6AC0F1646D63}"/>
  </bookViews>
  <sheets>
    <sheet name="Read Me !" sheetId="6" r:id="rId1"/>
    <sheet name="1. General" sheetId="1" r:id="rId2"/>
    <sheet name="2. Participants" sheetId="2" r:id="rId3"/>
    <sheet name="3. Parameters" sheetId="4" r:id="rId4"/>
    <sheet name="4. Business Plan" sheetId="5" r:id="rId5"/>
  </sheets>
  <definedNames>
    <definedName name="adj_flex_rf">'4. Business Plan'!$172:$172</definedName>
    <definedName name="amount">'4. Business Plan'!$D:$D</definedName>
    <definedName name="annual_cycle">'4. Business Plan'!$298:$298</definedName>
    <definedName name="annual_uprate">'3. Parameters'!$H$20</definedName>
    <definedName name="b">'3. Parameters'!$H$22</definedName>
    <definedName name="base_reserve_months">'3. Parameters'!$H$14</definedName>
    <definedName name="categories">'3. Parameters'!$D$34:$D$41</definedName>
    <definedName name="contributions">'3. Parameters'!$F$34:$F$41</definedName>
    <definedName name="credit_bb_allocation">'4. Business Plan'!$308:$308</definedName>
    <definedName name="credit_rf">'3. Parameters'!$H$11</definedName>
    <definedName name="currency">'1. General'!$D$17</definedName>
    <definedName name="final_token_index">'2. Participants'!$AH$2</definedName>
    <definedName name="flex_payable">'4. Business Plan'!$105:$105</definedName>
    <definedName name="flex_reserve_months">'3. Parameters'!$H$15</definedName>
    <definedName name="flex_rf">'3. Parameters'!$H$10</definedName>
    <definedName name="horizon">'3. Parameters'!$H$6</definedName>
    <definedName name="initial_token_index">'3. Parameters'!$H$18</definedName>
    <definedName name="monthly_uprate">'3. Parameters'!$H$21</definedName>
    <definedName name="period">'4. Business Plan'!$4:$4</definedName>
    <definedName name="recurring">'4. Business Plan'!$E:$E</definedName>
    <definedName name="start">'4. Business Plan'!$F:$F</definedName>
    <definedName name="strategic_res_allocation">'4. Business Plan'!$307:$307</definedName>
    <definedName name="token_bb_allocation">'4. Business Plan'!$309:$309</definedName>
    <definedName name="token_index">'4. Business Plan'!$232:$232</definedName>
  </definedNam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4" l="1"/>
  <c r="H26" i="4"/>
  <c r="H27" i="4"/>
  <c r="H28" i="4"/>
  <c r="P14" i="2"/>
  <c r="L19" i="2"/>
  <c r="J17" i="2"/>
  <c r="J16" i="2"/>
  <c r="J15" i="2"/>
  <c r="J14" i="2"/>
  <c r="L12" i="2"/>
  <c r="L42" i="2" l="1" a="1"/>
  <c r="L42" i="2" s="1"/>
  <c r="J344" i="5" s="1"/>
  <c r="N42" i="2"/>
  <c r="L43" i="2" a="1"/>
  <c r="L43" i="2" s="1"/>
  <c r="N43" i="2"/>
  <c r="A37" i="2"/>
  <c r="A38" i="2" s="1"/>
  <c r="A39" i="2" s="1"/>
  <c r="A40" i="2" s="1"/>
  <c r="A41" i="2" s="1"/>
  <c r="A42" i="2" s="1"/>
  <c r="A43" i="2" s="1"/>
  <c r="H330" i="5"/>
  <c r="H319" i="5"/>
  <c r="AJ284" i="5"/>
  <c r="H257" i="5"/>
  <c r="AJ248" i="5"/>
  <c r="AM248" i="5" s="1"/>
  <c r="H248" i="5"/>
  <c r="H239" i="5"/>
  <c r="AJ217" i="5"/>
  <c r="AM217" i="5" s="1"/>
  <c r="H217" i="5"/>
  <c r="H208" i="5"/>
  <c r="H199" i="5"/>
  <c r="H188" i="5"/>
  <c r="H179" i="5"/>
  <c r="H162" i="5"/>
  <c r="H151" i="5"/>
  <c r="H152" i="5"/>
  <c r="B365" i="5"/>
  <c r="B366" i="5" s="1"/>
  <c r="B367" i="5" s="1"/>
  <c r="B368" i="5" s="1"/>
  <c r="B369" i="5" s="1"/>
  <c r="B370" i="5" s="1"/>
  <c r="H370" i="5" s="1"/>
  <c r="B351" i="5"/>
  <c r="B352" i="5" s="1"/>
  <c r="B353" i="5" s="1"/>
  <c r="B354" i="5" s="1"/>
  <c r="B355" i="5" s="1"/>
  <c r="B356" i="5" s="1"/>
  <c r="B357" i="5" s="1"/>
  <c r="H357" i="5" s="1"/>
  <c r="B339" i="5"/>
  <c r="B340" i="5" s="1"/>
  <c r="B341" i="5" s="1"/>
  <c r="B342" i="5" s="1"/>
  <c r="B343" i="5" s="1"/>
  <c r="B344" i="5" s="1"/>
  <c r="H344" i="5" s="1"/>
  <c r="B325" i="5"/>
  <c r="B326" i="5" s="1"/>
  <c r="B327" i="5" s="1"/>
  <c r="B328" i="5" s="1"/>
  <c r="B329" i="5" s="1"/>
  <c r="C329" i="5" s="1"/>
  <c r="B314" i="5"/>
  <c r="B315" i="5" s="1"/>
  <c r="B316" i="5" s="1"/>
  <c r="B317" i="5" s="1"/>
  <c r="B318" i="5" s="1"/>
  <c r="B319" i="5" s="1"/>
  <c r="C319" i="5" s="1"/>
  <c r="B288" i="5"/>
  <c r="B289" i="5" s="1"/>
  <c r="B290" i="5" s="1"/>
  <c r="B291" i="5" s="1"/>
  <c r="B292" i="5" s="1"/>
  <c r="B293" i="5" s="1"/>
  <c r="C293" i="5" s="1"/>
  <c r="B279" i="5"/>
  <c r="B280" i="5" s="1"/>
  <c r="B281" i="5" s="1"/>
  <c r="B282" i="5" s="1"/>
  <c r="B283" i="5" s="1"/>
  <c r="C283" i="5" s="1"/>
  <c r="B270" i="5"/>
  <c r="B271" i="5" s="1"/>
  <c r="B272" i="5" s="1"/>
  <c r="B273" i="5" s="1"/>
  <c r="B274" i="5" s="1"/>
  <c r="C274" i="5" s="1"/>
  <c r="B261" i="5"/>
  <c r="B262" i="5" s="1"/>
  <c r="B263" i="5" s="1"/>
  <c r="B264" i="5" s="1"/>
  <c r="B265" i="5" s="1"/>
  <c r="B266" i="5" s="1"/>
  <c r="C266" i="5" s="1"/>
  <c r="B252" i="5"/>
  <c r="B253" i="5" s="1"/>
  <c r="B254" i="5" s="1"/>
  <c r="B255" i="5" s="1"/>
  <c r="B256" i="5" s="1"/>
  <c r="B257" i="5" s="1"/>
  <c r="C257" i="5" s="1"/>
  <c r="B243" i="5"/>
  <c r="B244" i="5" s="1"/>
  <c r="B245" i="5" s="1"/>
  <c r="B246" i="5" s="1"/>
  <c r="B247" i="5" s="1"/>
  <c r="B248" i="5" s="1"/>
  <c r="C248" i="5" s="1"/>
  <c r="B234" i="5"/>
  <c r="B235" i="5" s="1"/>
  <c r="B236" i="5" s="1"/>
  <c r="B237" i="5" s="1"/>
  <c r="B238" i="5" s="1"/>
  <c r="B239" i="5" s="1"/>
  <c r="C239" i="5" s="1"/>
  <c r="B221" i="5"/>
  <c r="B222" i="5" s="1"/>
  <c r="B223" i="5" s="1"/>
  <c r="B224" i="5" s="1"/>
  <c r="B225" i="5" s="1"/>
  <c r="B226" i="5" s="1"/>
  <c r="C226" i="5" s="1"/>
  <c r="B212" i="5"/>
  <c r="B213" i="5" s="1"/>
  <c r="B214" i="5" s="1"/>
  <c r="B215" i="5" s="1"/>
  <c r="B216" i="5" s="1"/>
  <c r="B217" i="5" s="1"/>
  <c r="C217" i="5" s="1"/>
  <c r="B203" i="5"/>
  <c r="B204" i="5" s="1"/>
  <c r="B205" i="5" s="1"/>
  <c r="B206" i="5" s="1"/>
  <c r="B207" i="5" s="1"/>
  <c r="C207" i="5" s="1"/>
  <c r="B194" i="5"/>
  <c r="B195" i="5" s="1"/>
  <c r="B196" i="5" s="1"/>
  <c r="B197" i="5" s="1"/>
  <c r="B198" i="5" s="1"/>
  <c r="B199" i="5" s="1"/>
  <c r="C199" i="5" s="1"/>
  <c r="B183" i="5"/>
  <c r="B184" i="5" s="1"/>
  <c r="B185" i="5" s="1"/>
  <c r="B186" i="5" s="1"/>
  <c r="B187" i="5" s="1"/>
  <c r="B188" i="5" s="1"/>
  <c r="C188" i="5" s="1"/>
  <c r="B174" i="5"/>
  <c r="B175" i="5" s="1"/>
  <c r="B176" i="5" s="1"/>
  <c r="B177" i="5" s="1"/>
  <c r="B178" i="5" s="1"/>
  <c r="C178" i="5" s="1"/>
  <c r="B157" i="5"/>
  <c r="B158" i="5" s="1"/>
  <c r="B159" i="5" s="1"/>
  <c r="B160" i="5" s="1"/>
  <c r="B161" i="5" s="1"/>
  <c r="B162" i="5" s="1"/>
  <c r="C162" i="5" s="1"/>
  <c r="B147" i="5"/>
  <c r="B148" i="5" s="1"/>
  <c r="B149" i="5" s="1"/>
  <c r="B150" i="5" s="1"/>
  <c r="B151" i="5" s="1"/>
  <c r="B152" i="5" s="1"/>
  <c r="C152" i="5" s="1"/>
  <c r="H363" i="5"/>
  <c r="H337" i="5"/>
  <c r="P364" i="5"/>
  <c r="W35" i="2"/>
  <c r="V35" i="2"/>
  <c r="U35" i="2"/>
  <c r="T35" i="2"/>
  <c r="D59" i="5"/>
  <c r="D60" i="5"/>
  <c r="D58" i="5"/>
  <c r="H232" i="5"/>
  <c r="AD29" i="2"/>
  <c r="AD30" i="2"/>
  <c r="H365" i="5" l="1"/>
  <c r="H366" i="5"/>
  <c r="H367" i="5"/>
  <c r="H368" i="5"/>
  <c r="H369" i="5"/>
  <c r="B371" i="5"/>
  <c r="H371" i="5" s="1"/>
  <c r="H343" i="5"/>
  <c r="H351" i="5"/>
  <c r="H352" i="5"/>
  <c r="H353" i="5"/>
  <c r="H354" i="5"/>
  <c r="H355" i="5"/>
  <c r="H356" i="5"/>
  <c r="H339" i="5"/>
  <c r="H340" i="5"/>
  <c r="H341" i="5"/>
  <c r="H342" i="5"/>
  <c r="C325" i="5"/>
  <c r="C326" i="5"/>
  <c r="C327" i="5"/>
  <c r="C328" i="5"/>
  <c r="C314" i="5"/>
  <c r="C315" i="5"/>
  <c r="C316" i="5"/>
  <c r="C317" i="5"/>
  <c r="C318" i="5"/>
  <c r="C265" i="5"/>
  <c r="C288" i="5"/>
  <c r="C289" i="5"/>
  <c r="C290" i="5"/>
  <c r="C291" i="5"/>
  <c r="C292" i="5"/>
  <c r="C279" i="5"/>
  <c r="C280" i="5"/>
  <c r="C281" i="5"/>
  <c r="C282" i="5"/>
  <c r="C262" i="5"/>
  <c r="C263" i="5"/>
  <c r="C264" i="5"/>
  <c r="C270" i="5"/>
  <c r="C271" i="5"/>
  <c r="C272" i="5"/>
  <c r="C273" i="5"/>
  <c r="C253" i="5"/>
  <c r="C254" i="5"/>
  <c r="C255" i="5"/>
  <c r="C261" i="5"/>
  <c r="C252" i="5"/>
  <c r="C256" i="5"/>
  <c r="C243" i="5"/>
  <c r="C244" i="5"/>
  <c r="C245" i="5"/>
  <c r="C246" i="5"/>
  <c r="C247" i="5"/>
  <c r="C234" i="5"/>
  <c r="C235" i="5"/>
  <c r="C236" i="5"/>
  <c r="C237" i="5"/>
  <c r="C238" i="5"/>
  <c r="C221" i="5"/>
  <c r="C222" i="5"/>
  <c r="C223" i="5"/>
  <c r="C224" i="5"/>
  <c r="C225" i="5"/>
  <c r="C212" i="5"/>
  <c r="C213" i="5"/>
  <c r="C214" i="5"/>
  <c r="C215" i="5"/>
  <c r="C216" i="5"/>
  <c r="C203" i="5"/>
  <c r="C204" i="5"/>
  <c r="C205" i="5"/>
  <c r="C206" i="5"/>
  <c r="C194" i="5"/>
  <c r="C195" i="5"/>
  <c r="C196" i="5"/>
  <c r="C197" i="5"/>
  <c r="C198" i="5"/>
  <c r="C183" i="5"/>
  <c r="C184" i="5"/>
  <c r="C185" i="5"/>
  <c r="C186" i="5"/>
  <c r="C187" i="5"/>
  <c r="C174" i="5"/>
  <c r="C175" i="5"/>
  <c r="C176" i="5"/>
  <c r="C177" i="5"/>
  <c r="C157" i="5"/>
  <c r="C158" i="5"/>
  <c r="C159" i="5"/>
  <c r="C160" i="5"/>
  <c r="C161" i="5"/>
  <c r="C151" i="5"/>
  <c r="C150" i="5"/>
  <c r="C149" i="5"/>
  <c r="C148" i="5"/>
  <c r="C147" i="5"/>
  <c r="B330" i="5"/>
  <c r="B320" i="5"/>
  <c r="C320" i="5" s="1"/>
  <c r="AM284" i="5"/>
  <c r="B294" i="5"/>
  <c r="C294" i="5" s="1"/>
  <c r="B284" i="5"/>
  <c r="B275" i="5"/>
  <c r="B267" i="5"/>
  <c r="C267" i="5" s="1"/>
  <c r="B258" i="5"/>
  <c r="C258" i="5" s="1"/>
  <c r="B249" i="5"/>
  <c r="C249" i="5" s="1"/>
  <c r="B240" i="5"/>
  <c r="C240" i="5" s="1"/>
  <c r="B227" i="5"/>
  <c r="C227" i="5" s="1"/>
  <c r="B218" i="5"/>
  <c r="C218" i="5" s="1"/>
  <c r="B208" i="5"/>
  <c r="B200" i="5"/>
  <c r="C200" i="5" s="1"/>
  <c r="B189" i="5"/>
  <c r="C189" i="5" s="1"/>
  <c r="B179" i="5"/>
  <c r="B163" i="5"/>
  <c r="C163" i="5" s="1"/>
  <c r="B153" i="5"/>
  <c r="C153" i="5" s="1"/>
  <c r="R350" i="5"/>
  <c r="P350" i="5"/>
  <c r="B331" i="5" l="1"/>
  <c r="C331" i="5" s="1"/>
  <c r="C330" i="5"/>
  <c r="B285" i="5"/>
  <c r="C285" i="5" s="1"/>
  <c r="C284" i="5"/>
  <c r="B276" i="5"/>
  <c r="C276" i="5" s="1"/>
  <c r="C275" i="5"/>
  <c r="B209" i="5"/>
  <c r="C209" i="5" s="1"/>
  <c r="C208" i="5"/>
  <c r="B180" i="5"/>
  <c r="C180" i="5" s="1"/>
  <c r="C179" i="5"/>
  <c r="H24" i="5"/>
  <c r="H101" i="5"/>
  <c r="H100" i="5"/>
  <c r="H99" i="5"/>
  <c r="H98" i="5"/>
  <c r="H97" i="5"/>
  <c r="H95" i="5"/>
  <c r="H94" i="5"/>
  <c r="H93" i="5"/>
  <c r="H91" i="5"/>
  <c r="H90" i="5"/>
  <c r="H89" i="5"/>
  <c r="H88" i="5"/>
  <c r="H87" i="5"/>
  <c r="H86" i="5"/>
  <c r="H85" i="5"/>
  <c r="H209" i="5" l="1"/>
  <c r="H207" i="5"/>
  <c r="H206" i="5"/>
  <c r="H200" i="5"/>
  <c r="H198" i="5"/>
  <c r="H197" i="5"/>
  <c r="H196" i="5"/>
  <c r="H195" i="5"/>
  <c r="H194" i="5"/>
  <c r="H163" i="5"/>
  <c r="H161" i="5"/>
  <c r="H160" i="5"/>
  <c r="H159" i="5"/>
  <c r="H158" i="5"/>
  <c r="H157" i="5"/>
  <c r="H153" i="5"/>
  <c r="H150" i="5"/>
  <c r="H149" i="5"/>
  <c r="H148" i="5"/>
  <c r="H147" i="5"/>
  <c r="H92" i="5"/>
  <c r="G29" i="4" l="1"/>
  <c r="G30" i="4" s="1"/>
  <c r="G31" i="4" s="1"/>
  <c r="H6" i="4"/>
  <c r="J232" i="5"/>
  <c r="H20" i="4"/>
  <c r="I18" i="4"/>
  <c r="H14" i="4"/>
  <c r="H9" i="4"/>
  <c r="H10" i="4"/>
  <c r="H11" i="4"/>
  <c r="AI2" i="2"/>
  <c r="H29" i="4"/>
  <c r="H30" i="4" s="1"/>
  <c r="H31" i="4" s="1"/>
  <c r="J298" i="5"/>
  <c r="AH2" i="2" l="1"/>
  <c r="H190" i="5"/>
  <c r="H189" i="5"/>
  <c r="H187" i="5"/>
  <c r="H186" i="5"/>
  <c r="H185" i="5"/>
  <c r="H184" i="5"/>
  <c r="H183" i="5"/>
  <c r="H181" i="5"/>
  <c r="H180" i="5"/>
  <c r="H178" i="5"/>
  <c r="H177" i="5"/>
  <c r="H176" i="5"/>
  <c r="H175" i="5"/>
  <c r="H174" i="5"/>
  <c r="H168" i="5" l="1"/>
  <c r="C168" i="5"/>
  <c r="H164" i="5"/>
  <c r="H154" i="5"/>
  <c r="D300" i="5"/>
  <c r="D301" i="5"/>
  <c r="D302" i="5"/>
  <c r="D303" i="5"/>
  <c r="D304" i="5"/>
  <c r="H327" i="5"/>
  <c r="H326" i="5"/>
  <c r="H325" i="5"/>
  <c r="H316" i="5"/>
  <c r="H315" i="5"/>
  <c r="H314" i="5"/>
  <c r="H254" i="5"/>
  <c r="H253" i="5"/>
  <c r="H252" i="5"/>
  <c r="H245" i="5"/>
  <c r="H244" i="5"/>
  <c r="H243" i="5"/>
  <c r="H236" i="5"/>
  <c r="H235" i="5"/>
  <c r="H234" i="5"/>
  <c r="H214" i="5"/>
  <c r="H213" i="5"/>
  <c r="H212" i="5"/>
  <c r="H81" i="5"/>
  <c r="L24" i="2"/>
  <c r="H107" i="5"/>
  <c r="H106" i="5"/>
  <c r="H104" i="5"/>
  <c r="C106" i="5"/>
  <c r="D106" i="5"/>
  <c r="E106" i="5"/>
  <c r="F106" i="5"/>
  <c r="G106" i="5"/>
  <c r="B139" i="5"/>
  <c r="B140" i="5" s="1"/>
  <c r="B141" i="5" s="1"/>
  <c r="B132" i="5"/>
  <c r="B133" i="5" s="1"/>
  <c r="B134" i="5" s="1"/>
  <c r="B135" i="5" s="1"/>
  <c r="B136" i="5" s="1"/>
  <c r="B127" i="5"/>
  <c r="B128" i="5" s="1"/>
  <c r="B129" i="5" s="1"/>
  <c r="B121" i="5"/>
  <c r="B122" i="5" s="1"/>
  <c r="B123" i="5" s="1"/>
  <c r="B114" i="5"/>
  <c r="B115" i="5" s="1"/>
  <c r="B116" i="5" s="1"/>
  <c r="B117" i="5" s="1"/>
  <c r="B118" i="5" s="1"/>
  <c r="B109" i="5"/>
  <c r="B110" i="5" s="1"/>
  <c r="B111" i="5" s="1"/>
  <c r="B76" i="5"/>
  <c r="B77" i="5" s="1"/>
  <c r="B78" i="5" s="1"/>
  <c r="B69" i="5"/>
  <c r="B70" i="5" s="1"/>
  <c r="B71" i="5" s="1"/>
  <c r="B72" i="5" s="1"/>
  <c r="B73" i="5" s="1"/>
  <c r="B64" i="5"/>
  <c r="B65" i="5" s="1"/>
  <c r="B66" i="5" s="1"/>
  <c r="B58" i="5"/>
  <c r="B59" i="5" s="1"/>
  <c r="B60" i="5" s="1"/>
  <c r="B46" i="5"/>
  <c r="B47" i="5" s="1"/>
  <c r="B48" i="5" s="1"/>
  <c r="B51" i="5"/>
  <c r="B52" i="5" s="1"/>
  <c r="B53" i="5" s="1"/>
  <c r="B54" i="5" s="1"/>
  <c r="B55" i="5" s="1"/>
  <c r="H109" i="5"/>
  <c r="H110" i="5"/>
  <c r="H111" i="5"/>
  <c r="H114" i="5"/>
  <c r="H115" i="5"/>
  <c r="H116" i="5"/>
  <c r="H117" i="5"/>
  <c r="H118" i="5"/>
  <c r="H121" i="5"/>
  <c r="H122" i="5"/>
  <c r="H123" i="5"/>
  <c r="H125" i="5"/>
  <c r="H127" i="5"/>
  <c r="H128" i="5"/>
  <c r="H129" i="5"/>
  <c r="H132" i="5"/>
  <c r="H133" i="5"/>
  <c r="H134" i="5"/>
  <c r="H135" i="5"/>
  <c r="H136" i="5"/>
  <c r="H139" i="5"/>
  <c r="H140" i="5"/>
  <c r="H141" i="5"/>
  <c r="H143" i="5"/>
  <c r="A21" i="2"/>
  <c r="A22" i="2" s="1"/>
  <c r="A23" i="2" s="1"/>
  <c r="A14" i="2"/>
  <c r="A15" i="2" s="1"/>
  <c r="A16" i="2" s="1"/>
  <c r="A17" i="2" s="1"/>
  <c r="A18" i="2" s="1"/>
  <c r="A9" i="2"/>
  <c r="A10" i="2" s="1"/>
  <c r="A11" i="2" s="1"/>
  <c r="H78" i="5"/>
  <c r="H77" i="5"/>
  <c r="H76" i="5"/>
  <c r="H60" i="5"/>
  <c r="H59" i="5"/>
  <c r="H58" i="5"/>
  <c r="H42" i="5"/>
  <c r="H41" i="5"/>
  <c r="H40" i="5"/>
  <c r="H73" i="5"/>
  <c r="H72" i="5"/>
  <c r="H71" i="5"/>
  <c r="H70" i="5"/>
  <c r="H69" i="5"/>
  <c r="H55" i="5"/>
  <c r="H54" i="5"/>
  <c r="H53" i="5"/>
  <c r="H52" i="5"/>
  <c r="H51" i="5"/>
  <c r="H37" i="5"/>
  <c r="H36" i="5"/>
  <c r="H35" i="5"/>
  <c r="H34" i="5"/>
  <c r="H33" i="5"/>
  <c r="H66" i="5"/>
  <c r="H65" i="5"/>
  <c r="H64" i="5"/>
  <c r="H48" i="5"/>
  <c r="H47" i="5"/>
  <c r="H46" i="5"/>
  <c r="H30" i="5"/>
  <c r="H29" i="5"/>
  <c r="H28" i="5"/>
  <c r="J85" i="5"/>
  <c r="AC303" i="5" l="1"/>
  <c r="P303" i="5"/>
  <c r="AB303" i="5"/>
  <c r="O303" i="5"/>
  <c r="AA303" i="5"/>
  <c r="N303" i="5"/>
  <c r="Z303" i="5"/>
  <c r="M303" i="5"/>
  <c r="Y303" i="5"/>
  <c r="L303" i="5"/>
  <c r="X303" i="5"/>
  <c r="K303" i="5"/>
  <c r="W303" i="5"/>
  <c r="J303" i="5"/>
  <c r="V303" i="5"/>
  <c r="T303" i="5"/>
  <c r="AF303" i="5"/>
  <c r="S303" i="5"/>
  <c r="AE303" i="5"/>
  <c r="R303" i="5"/>
  <c r="AD303" i="5"/>
  <c r="Q303" i="5"/>
  <c r="AE304" i="5"/>
  <c r="AE311" i="5" s="1"/>
  <c r="R304" i="5"/>
  <c r="R311" i="5" s="1"/>
  <c r="AD304" i="5"/>
  <c r="AD311" i="5" s="1"/>
  <c r="Q304" i="5"/>
  <c r="Q311" i="5" s="1"/>
  <c r="AC304" i="5"/>
  <c r="AC311" i="5" s="1"/>
  <c r="P304" i="5"/>
  <c r="P311" i="5" s="1"/>
  <c r="AB304" i="5"/>
  <c r="AB311" i="5" s="1"/>
  <c r="O304" i="5"/>
  <c r="O311" i="5" s="1"/>
  <c r="AA304" i="5"/>
  <c r="AA311" i="5" s="1"/>
  <c r="N304" i="5"/>
  <c r="N311" i="5" s="1"/>
  <c r="Z304" i="5"/>
  <c r="Z311" i="5" s="1"/>
  <c r="M304" i="5"/>
  <c r="M311" i="5" s="1"/>
  <c r="Y304" i="5"/>
  <c r="Y311" i="5" s="1"/>
  <c r="L304" i="5"/>
  <c r="L311" i="5" s="1"/>
  <c r="X304" i="5"/>
  <c r="X311" i="5" s="1"/>
  <c r="K304" i="5"/>
  <c r="K311" i="5" s="1"/>
  <c r="W304" i="5"/>
  <c r="W311" i="5" s="1"/>
  <c r="J304" i="5"/>
  <c r="J311" i="5" s="1"/>
  <c r="V304" i="5"/>
  <c r="V311" i="5" s="1"/>
  <c r="T304" i="5"/>
  <c r="T311" i="5" s="1"/>
  <c r="AF304" i="5"/>
  <c r="AF311" i="5" s="1"/>
  <c r="S304" i="5"/>
  <c r="S311" i="5" s="1"/>
  <c r="Y301" i="5"/>
  <c r="L301" i="5"/>
  <c r="X301" i="5"/>
  <c r="K301" i="5"/>
  <c r="W301" i="5"/>
  <c r="J301" i="5"/>
  <c r="J308" i="5" s="1"/>
  <c r="V301" i="5"/>
  <c r="T301" i="5"/>
  <c r="AF301" i="5"/>
  <c r="S301" i="5"/>
  <c r="AE301" i="5"/>
  <c r="R301" i="5"/>
  <c r="AD301" i="5"/>
  <c r="Q301" i="5"/>
  <c r="AC301" i="5"/>
  <c r="P301" i="5"/>
  <c r="AB301" i="5"/>
  <c r="O301" i="5"/>
  <c r="AA301" i="5"/>
  <c r="N301" i="5"/>
  <c r="Z301" i="5"/>
  <c r="M301" i="5"/>
  <c r="W300" i="5"/>
  <c r="W307" i="5" s="1"/>
  <c r="V300" i="5"/>
  <c r="V307" i="5" s="1"/>
  <c r="T300" i="5"/>
  <c r="T307" i="5" s="1"/>
  <c r="AF300" i="5"/>
  <c r="AF307" i="5" s="1"/>
  <c r="S300" i="5"/>
  <c r="S307" i="5" s="1"/>
  <c r="AE300" i="5"/>
  <c r="AE307" i="5" s="1"/>
  <c r="R300" i="5"/>
  <c r="R307" i="5" s="1"/>
  <c r="AD300" i="5"/>
  <c r="AD307" i="5" s="1"/>
  <c r="Q300" i="5"/>
  <c r="Q307" i="5" s="1"/>
  <c r="AC300" i="5"/>
  <c r="AC307" i="5" s="1"/>
  <c r="P300" i="5"/>
  <c r="P307" i="5" s="1"/>
  <c r="AB300" i="5"/>
  <c r="AB307" i="5" s="1"/>
  <c r="O300" i="5"/>
  <c r="O307" i="5" s="1"/>
  <c r="AA300" i="5"/>
  <c r="AA307" i="5" s="1"/>
  <c r="N300" i="5"/>
  <c r="N307" i="5" s="1"/>
  <c r="Z300" i="5"/>
  <c r="Z307" i="5" s="1"/>
  <c r="M300" i="5"/>
  <c r="M307" i="5" s="1"/>
  <c r="Y300" i="5"/>
  <c r="Y307" i="5" s="1"/>
  <c r="L300" i="5"/>
  <c r="L307" i="5" s="1"/>
  <c r="X300" i="5"/>
  <c r="X307" i="5" s="1"/>
  <c r="K300" i="5"/>
  <c r="K307" i="5" s="1"/>
  <c r="AA302" i="5"/>
  <c r="N302" i="5"/>
  <c r="Z302" i="5"/>
  <c r="M302" i="5"/>
  <c r="Y302" i="5"/>
  <c r="L302" i="5"/>
  <c r="X302" i="5"/>
  <c r="K302" i="5"/>
  <c r="W302" i="5"/>
  <c r="J302" i="5"/>
  <c r="J309" i="5" s="1"/>
  <c r="V302" i="5"/>
  <c r="T302" i="5"/>
  <c r="AF302" i="5"/>
  <c r="S302" i="5"/>
  <c r="AE302" i="5"/>
  <c r="R302" i="5"/>
  <c r="AD302" i="5"/>
  <c r="Q302" i="5"/>
  <c r="AC302" i="5"/>
  <c r="P302" i="5"/>
  <c r="AB302" i="5"/>
  <c r="O302" i="5"/>
  <c r="AI85" i="5"/>
  <c r="J300" i="5"/>
  <c r="J307" i="5" s="1"/>
  <c r="D12" i="5" l="1"/>
  <c r="D13" i="5"/>
  <c r="D14" i="5"/>
  <c r="D15" i="5"/>
  <c r="D11" i="5"/>
  <c r="K5" i="2"/>
  <c r="U18" i="2"/>
  <c r="T18" i="2"/>
  <c r="N18" i="2"/>
  <c r="U17" i="2"/>
  <c r="T17" i="2"/>
  <c r="N17" i="2"/>
  <c r="R17" i="2" s="1"/>
  <c r="U16" i="2"/>
  <c r="T16" i="2"/>
  <c r="N16" i="2"/>
  <c r="U15" i="2"/>
  <c r="T15" i="2"/>
  <c r="N15" i="2"/>
  <c r="H23" i="5"/>
  <c r="H44" i="5"/>
  <c r="H43" i="5"/>
  <c r="H38" i="5"/>
  <c r="H31" i="5"/>
  <c r="H21" i="5"/>
  <c r="H20" i="5"/>
  <c r="H19" i="5"/>
  <c r="H18" i="5"/>
  <c r="H16" i="5"/>
  <c r="H15" i="5"/>
  <c r="H14" i="5"/>
  <c r="H13" i="5"/>
  <c r="H12" i="5"/>
  <c r="H11" i="5"/>
  <c r="H8" i="5"/>
  <c r="H7" i="5"/>
  <c r="H6" i="5"/>
  <c r="H80" i="5"/>
  <c r="H62" i="5"/>
  <c r="N14" i="2"/>
  <c r="C12" i="5"/>
  <c r="E12" i="5"/>
  <c r="F12" i="5"/>
  <c r="D34" i="5"/>
  <c r="D52" i="5"/>
  <c r="C13" i="5"/>
  <c r="E13" i="5"/>
  <c r="F13" i="5"/>
  <c r="D35" i="5"/>
  <c r="D53" i="5"/>
  <c r="C14" i="5"/>
  <c r="E14" i="5"/>
  <c r="F14" i="5"/>
  <c r="D36" i="5"/>
  <c r="D54" i="5"/>
  <c r="C15" i="5"/>
  <c r="E15" i="5"/>
  <c r="F15" i="5"/>
  <c r="D37" i="5"/>
  <c r="D55" i="5"/>
  <c r="D51" i="5"/>
  <c r="F11" i="5"/>
  <c r="E11" i="5"/>
  <c r="C11" i="5"/>
  <c r="C7" i="5"/>
  <c r="D7" i="5"/>
  <c r="E7" i="5"/>
  <c r="F7" i="5"/>
  <c r="D29" i="5"/>
  <c r="D47" i="5"/>
  <c r="C8" i="5"/>
  <c r="D8" i="5"/>
  <c r="E8" i="5"/>
  <c r="F8" i="5"/>
  <c r="D30" i="5"/>
  <c r="D48" i="5"/>
  <c r="D46" i="5"/>
  <c r="D28" i="5"/>
  <c r="F6" i="5"/>
  <c r="E6" i="5"/>
  <c r="D6" i="5"/>
  <c r="C6" i="5"/>
  <c r="D19" i="5"/>
  <c r="E19" i="5"/>
  <c r="F19" i="5"/>
  <c r="D20" i="5"/>
  <c r="E20" i="5"/>
  <c r="F20" i="5"/>
  <c r="D18" i="5"/>
  <c r="E18" i="5"/>
  <c r="F18" i="5"/>
  <c r="E3" i="5"/>
  <c r="F3" i="5"/>
  <c r="C18" i="5"/>
  <c r="C19" i="5"/>
  <c r="C20" i="5"/>
  <c r="J169" i="5"/>
  <c r="J170" i="5" s="1" a="1"/>
  <c r="J170" i="5" s="1"/>
  <c r="K4" i="5"/>
  <c r="K298" i="5" s="1"/>
  <c r="M350" i="5"/>
  <c r="L350" i="5"/>
  <c r="J350" i="5"/>
  <c r="H332" i="5"/>
  <c r="H331" i="5"/>
  <c r="H329" i="5"/>
  <c r="H328" i="5"/>
  <c r="H321" i="5"/>
  <c r="H320" i="5"/>
  <c r="H318" i="5"/>
  <c r="H317" i="5"/>
  <c r="H312" i="5"/>
  <c r="H311" i="5"/>
  <c r="H310" i="5"/>
  <c r="H309" i="5"/>
  <c r="H308" i="5"/>
  <c r="H307" i="5"/>
  <c r="H305" i="5"/>
  <c r="H304" i="5"/>
  <c r="H303" i="5"/>
  <c r="H302" i="5"/>
  <c r="H301" i="5"/>
  <c r="H300" i="5"/>
  <c r="H259" i="5"/>
  <c r="H258" i="5"/>
  <c r="H256" i="5"/>
  <c r="H255" i="5"/>
  <c r="H250" i="5"/>
  <c r="H249" i="5"/>
  <c r="H247" i="5"/>
  <c r="H246" i="5"/>
  <c r="H241" i="5"/>
  <c r="H240" i="5"/>
  <c r="H238" i="5"/>
  <c r="H237" i="5"/>
  <c r="H219" i="5"/>
  <c r="H218" i="5"/>
  <c r="H216" i="5"/>
  <c r="H215" i="5"/>
  <c r="H210" i="5"/>
  <c r="H205" i="5"/>
  <c r="H204" i="5"/>
  <c r="H203" i="5"/>
  <c r="H201" i="5"/>
  <c r="H25" i="5"/>
  <c r="H9" i="5"/>
  <c r="Q349" i="5"/>
  <c r="N22" i="2"/>
  <c r="P22" i="2" s="1"/>
  <c r="U22" i="2"/>
  <c r="N23" i="2"/>
  <c r="P23" i="2" s="1"/>
  <c r="U23" i="2"/>
  <c r="H21" i="4"/>
  <c r="K232" i="5" s="1"/>
  <c r="L232" i="5" s="1"/>
  <c r="M232" i="5" s="1"/>
  <c r="N232" i="5" s="1"/>
  <c r="O232" i="5" s="1"/>
  <c r="P232" i="5" s="1"/>
  <c r="Q232" i="5" s="1"/>
  <c r="R232" i="5" s="1"/>
  <c r="S232" i="5" s="1"/>
  <c r="T232" i="5" s="1"/>
  <c r="U232" i="5" s="1"/>
  <c r="V232" i="5" s="1"/>
  <c r="W232" i="5" s="1"/>
  <c r="X232" i="5" s="1"/>
  <c r="Y232" i="5" s="1"/>
  <c r="Z232" i="5" s="1"/>
  <c r="AA232" i="5" s="1"/>
  <c r="AB232" i="5" s="1"/>
  <c r="AC232" i="5" s="1"/>
  <c r="AD232" i="5" s="1"/>
  <c r="AE232" i="5" s="1"/>
  <c r="AF232" i="5" s="1"/>
  <c r="AG232" i="5" s="1"/>
  <c r="N21" i="2"/>
  <c r="P21" i="2" s="1"/>
  <c r="AE5" i="2"/>
  <c r="AD5" i="2"/>
  <c r="AF5" i="2"/>
  <c r="AH5" i="2"/>
  <c r="L10" i="4"/>
  <c r="Q3" i="2" s="1"/>
  <c r="R3" i="2"/>
  <c r="P3" i="2"/>
  <c r="T9" i="2"/>
  <c r="U9" i="2"/>
  <c r="U14" i="2"/>
  <c r="U11" i="2"/>
  <c r="T11" i="2"/>
  <c r="U10" i="2"/>
  <c r="T10" i="2"/>
  <c r="AA6" i="2"/>
  <c r="Z6" i="2"/>
  <c r="Y6" i="2"/>
  <c r="X6" i="2"/>
  <c r="U21" i="2"/>
  <c r="W6" i="2"/>
  <c r="V6" i="2"/>
  <c r="U6" i="2"/>
  <c r="T6" i="2"/>
  <c r="N11" i="2"/>
  <c r="R11" i="2" s="1"/>
  <c r="V11" i="2" s="1"/>
  <c r="N10" i="2"/>
  <c r="J5" i="2"/>
  <c r="I5" i="2"/>
  <c r="D3" i="5"/>
  <c r="N9" i="2"/>
  <c r="Y18" i="2" l="1"/>
  <c r="R18" i="2"/>
  <c r="U19" i="2"/>
  <c r="R23" i="2"/>
  <c r="D78" i="5" s="1"/>
  <c r="D42" i="5"/>
  <c r="U12" i="2"/>
  <c r="U29" i="2" s="1"/>
  <c r="T12" i="2"/>
  <c r="J249" i="5"/>
  <c r="J276" i="5" s="1"/>
  <c r="J248" i="5"/>
  <c r="J275" i="5" s="1"/>
  <c r="J247" i="5"/>
  <c r="J274" i="5" s="1"/>
  <c r="J246" i="5"/>
  <c r="J273" i="5" s="1"/>
  <c r="J245" i="5"/>
  <c r="J272" i="5" s="1"/>
  <c r="J244" i="5"/>
  <c r="J271" i="5" s="1"/>
  <c r="R22" i="2"/>
  <c r="D77" i="5" s="1"/>
  <c r="D41" i="5"/>
  <c r="U24" i="2"/>
  <c r="U31" i="2" s="1"/>
  <c r="L30" i="2"/>
  <c r="D40" i="5"/>
  <c r="R21" i="2"/>
  <c r="D76" i="5" s="1"/>
  <c r="J243" i="5"/>
  <c r="J270" i="5" s="1"/>
  <c r="AC11" i="2"/>
  <c r="AC23" i="2"/>
  <c r="AC31" i="2" s="1"/>
  <c r="L29" i="2"/>
  <c r="L41" i="2" a="1"/>
  <c r="L41" i="2" s="1"/>
  <c r="J343" i="5" s="1"/>
  <c r="L39" i="2" a="1"/>
  <c r="L39" i="2" s="1"/>
  <c r="J341" i="5" s="1"/>
  <c r="L38" i="2" a="1"/>
  <c r="L38" i="2" s="1"/>
  <c r="J340" i="5" s="1"/>
  <c r="L37" i="2" a="1"/>
  <c r="L37" i="2" s="1"/>
  <c r="J339" i="5" s="1"/>
  <c r="L40" i="2" a="1"/>
  <c r="L40" i="2" s="1"/>
  <c r="J342" i="5" s="1"/>
  <c r="R9" i="2"/>
  <c r="N38" i="2"/>
  <c r="R16" i="2"/>
  <c r="S16" i="2" s="1"/>
  <c r="N37" i="2"/>
  <c r="Z17" i="2"/>
  <c r="N41" i="2"/>
  <c r="R10" i="2"/>
  <c r="Z10" i="2" s="1"/>
  <c r="N40" i="2"/>
  <c r="R15" i="2"/>
  <c r="S15" i="2" s="1"/>
  <c r="W15" i="2" s="1"/>
  <c r="N39" i="2"/>
  <c r="D33" i="5"/>
  <c r="C128" i="5"/>
  <c r="C110" i="5"/>
  <c r="C134" i="5"/>
  <c r="C116" i="5"/>
  <c r="C114" i="5"/>
  <c r="C132" i="5"/>
  <c r="C141" i="5"/>
  <c r="C123" i="5"/>
  <c r="C136" i="5"/>
  <c r="C118" i="5"/>
  <c r="C140" i="5"/>
  <c r="C122" i="5"/>
  <c r="C121" i="5"/>
  <c r="C139" i="5"/>
  <c r="C133" i="5"/>
  <c r="C115" i="5"/>
  <c r="C129" i="5"/>
  <c r="C111" i="5"/>
  <c r="C109" i="5"/>
  <c r="C127" i="5"/>
  <c r="C117" i="5"/>
  <c r="C135" i="5"/>
  <c r="R14" i="2"/>
  <c r="X18" i="2"/>
  <c r="X15" i="2"/>
  <c r="AC18" i="2"/>
  <c r="Y15" i="2"/>
  <c r="C73" i="5"/>
  <c r="C37" i="5"/>
  <c r="C55" i="5"/>
  <c r="C66" i="5"/>
  <c r="C48" i="5"/>
  <c r="C30" i="5"/>
  <c r="C70" i="5"/>
  <c r="C34" i="5"/>
  <c r="C52" i="5"/>
  <c r="C64" i="5"/>
  <c r="C46" i="5"/>
  <c r="C28" i="5"/>
  <c r="C72" i="5"/>
  <c r="C36" i="5"/>
  <c r="C54" i="5"/>
  <c r="C42" i="5"/>
  <c r="C78" i="5"/>
  <c r="C60" i="5"/>
  <c r="C41" i="5"/>
  <c r="C77" i="5"/>
  <c r="C59" i="5"/>
  <c r="C65" i="5"/>
  <c r="C47" i="5"/>
  <c r="C29" i="5"/>
  <c r="C40" i="5"/>
  <c r="C76" i="5"/>
  <c r="C58" i="5"/>
  <c r="C69" i="5"/>
  <c r="C33" i="5"/>
  <c r="C51" i="5"/>
  <c r="C71" i="5"/>
  <c r="C35" i="5"/>
  <c r="C53" i="5"/>
  <c r="L4" i="5"/>
  <c r="L298" i="5" s="1"/>
  <c r="L31" i="2"/>
  <c r="X17" i="2"/>
  <c r="Y16" i="2"/>
  <c r="X16" i="2"/>
  <c r="Y17" i="2"/>
  <c r="T23" i="2"/>
  <c r="T21" i="2"/>
  <c r="X21" i="2"/>
  <c r="V23" i="2"/>
  <c r="J11" i="5"/>
  <c r="J12" i="5"/>
  <c r="J13" i="5"/>
  <c r="J14" i="5"/>
  <c r="J15" i="5"/>
  <c r="K11" i="5"/>
  <c r="K12" i="5"/>
  <c r="K13" i="5"/>
  <c r="K14" i="5"/>
  <c r="K15" i="5"/>
  <c r="J19" i="5"/>
  <c r="J7" i="5"/>
  <c r="J6" i="5"/>
  <c r="J8" i="5"/>
  <c r="J18" i="5"/>
  <c r="J20" i="5"/>
  <c r="K6" i="5"/>
  <c r="K7" i="5"/>
  <c r="K8" i="5"/>
  <c r="K18" i="5"/>
  <c r="K19" i="5"/>
  <c r="K20" i="5"/>
  <c r="D66" i="5"/>
  <c r="K169" i="5"/>
  <c r="R305" i="5"/>
  <c r="W305" i="5"/>
  <c r="T305" i="5"/>
  <c r="AE305" i="5"/>
  <c r="K305" i="5"/>
  <c r="AF305" i="5"/>
  <c r="S305" i="5"/>
  <c r="M305" i="5"/>
  <c r="N305" i="5"/>
  <c r="Y305" i="5"/>
  <c r="Z305" i="5"/>
  <c r="X305" i="5"/>
  <c r="L305" i="5"/>
  <c r="AA305" i="5"/>
  <c r="Q305" i="5"/>
  <c r="AC305" i="5"/>
  <c r="O305" i="5"/>
  <c r="J305" i="5"/>
  <c r="J310" i="5" s="1"/>
  <c r="AB305" i="5"/>
  <c r="P305" i="5"/>
  <c r="AD305" i="5"/>
  <c r="Y22" i="2"/>
  <c r="V21" i="2"/>
  <c r="Z11" i="2"/>
  <c r="S23" i="2"/>
  <c r="AA23" i="2" s="1"/>
  <c r="Z23" i="2"/>
  <c r="S11" i="2"/>
  <c r="AA11" i="2" s="1"/>
  <c r="X23" i="2"/>
  <c r="Y23" i="2"/>
  <c r="H22" i="4"/>
  <c r="T14" i="2"/>
  <c r="T19" i="2" s="1"/>
  <c r="X14" i="2"/>
  <c r="Y21" i="2"/>
  <c r="N12" i="2"/>
  <c r="X11" i="2"/>
  <c r="Y9" i="2"/>
  <c r="Y11" i="2"/>
  <c r="X9" i="2"/>
  <c r="Y14" i="2"/>
  <c r="X10" i="2"/>
  <c r="Y10" i="2"/>
  <c r="N24" i="2"/>
  <c r="N31" i="2" s="1"/>
  <c r="N19" i="2"/>
  <c r="N30" i="2" s="1"/>
  <c r="J319" i="5" l="1"/>
  <c r="J318" i="5"/>
  <c r="J317" i="5"/>
  <c r="J316" i="5"/>
  <c r="J315" i="5"/>
  <c r="J320" i="5"/>
  <c r="V9" i="2"/>
  <c r="X12" i="2"/>
  <c r="N36" i="2"/>
  <c r="J208" i="5"/>
  <c r="J207" i="5"/>
  <c r="J206" i="5"/>
  <c r="J205" i="5"/>
  <c r="J204" i="5"/>
  <c r="J209" i="5"/>
  <c r="AC21" i="2"/>
  <c r="L32" i="2"/>
  <c r="J250" i="5"/>
  <c r="J203" i="5"/>
  <c r="J277" i="5"/>
  <c r="Z9" i="2"/>
  <c r="Z12" i="2" s="1"/>
  <c r="V16" i="2"/>
  <c r="Z16" i="2"/>
  <c r="S9" i="2"/>
  <c r="W9" i="2" s="1"/>
  <c r="D64" i="5"/>
  <c r="J64" i="5" s="1"/>
  <c r="Z15" i="2"/>
  <c r="AC9" i="2"/>
  <c r="AC16" i="2"/>
  <c r="AC15" i="2"/>
  <c r="AD15" i="2" s="1"/>
  <c r="AG15" i="2" s="1"/>
  <c r="AH15" i="2" s="1"/>
  <c r="L169" i="5"/>
  <c r="L170" i="5" s="1" a="1"/>
  <c r="L170" i="5" s="1"/>
  <c r="K170" i="5" a="1"/>
  <c r="K170" i="5" s="1"/>
  <c r="D69" i="5"/>
  <c r="J69" i="5" s="1"/>
  <c r="AC14" i="2"/>
  <c r="W17" i="2"/>
  <c r="AC17" i="2"/>
  <c r="V17" i="2"/>
  <c r="L36" i="2"/>
  <c r="D65" i="5"/>
  <c r="J65" i="5" s="1"/>
  <c r="AC10" i="2"/>
  <c r="V10" i="2"/>
  <c r="S10" i="2"/>
  <c r="W10" i="2" s="1"/>
  <c r="AC22" i="2"/>
  <c r="D70" i="5"/>
  <c r="J70" i="5" s="1"/>
  <c r="V15" i="2"/>
  <c r="K78" i="5"/>
  <c r="K58" i="5"/>
  <c r="K66" i="5"/>
  <c r="J78" i="5"/>
  <c r="J58" i="5"/>
  <c r="J66" i="5"/>
  <c r="J51" i="5"/>
  <c r="K51" i="5"/>
  <c r="S14" i="2"/>
  <c r="W14" i="2" s="1"/>
  <c r="D73" i="5"/>
  <c r="K73" i="5" s="1"/>
  <c r="X22" i="2"/>
  <c r="X24" i="2" s="1"/>
  <c r="J29" i="5"/>
  <c r="J47" i="5"/>
  <c r="K59" i="5"/>
  <c r="K37" i="5"/>
  <c r="K55" i="5"/>
  <c r="K34" i="5"/>
  <c r="K149" i="5" s="1"/>
  <c r="K52" i="5"/>
  <c r="K28" i="5"/>
  <c r="K147" i="5" s="1"/>
  <c r="K46" i="5"/>
  <c r="K36" i="5"/>
  <c r="K151" i="5" s="1"/>
  <c r="K54" i="5"/>
  <c r="K35" i="5"/>
  <c r="K150" i="5" s="1"/>
  <c r="K53" i="5"/>
  <c r="K29" i="5"/>
  <c r="K47" i="5"/>
  <c r="J42" i="5"/>
  <c r="J60" i="5"/>
  <c r="J34" i="5"/>
  <c r="J149" i="5" s="1"/>
  <c r="J52" i="5"/>
  <c r="J37" i="5"/>
  <c r="J55" i="5"/>
  <c r="J59" i="5"/>
  <c r="K42" i="5"/>
  <c r="K60" i="5"/>
  <c r="K30" i="5"/>
  <c r="K48" i="5"/>
  <c r="J30" i="5"/>
  <c r="J48" i="5"/>
  <c r="J36" i="5"/>
  <c r="J151" i="5" s="1"/>
  <c r="J54" i="5"/>
  <c r="J28" i="5"/>
  <c r="J46" i="5"/>
  <c r="J35" i="5"/>
  <c r="J150" i="5" s="1"/>
  <c r="J53" i="5"/>
  <c r="J33" i="5"/>
  <c r="K40" i="5"/>
  <c r="K33" i="5"/>
  <c r="J40" i="5"/>
  <c r="Z18" i="2"/>
  <c r="Z14" i="2"/>
  <c r="V14" i="2"/>
  <c r="V18" i="2"/>
  <c r="L15" i="5"/>
  <c r="L12" i="5"/>
  <c r="L6" i="5"/>
  <c r="L20" i="5"/>
  <c r="L78" i="5" s="1"/>
  <c r="L8" i="5"/>
  <c r="L66" i="5" s="1"/>
  <c r="L7" i="5"/>
  <c r="L19" i="5"/>
  <c r="L14" i="5"/>
  <c r="L11" i="5"/>
  <c r="L13" i="5"/>
  <c r="L18" i="5"/>
  <c r="M4" i="5"/>
  <c r="M298" i="5" s="1"/>
  <c r="AA15" i="2"/>
  <c r="W16" i="2"/>
  <c r="AA16" i="2"/>
  <c r="D71" i="5"/>
  <c r="J71" i="5" s="1"/>
  <c r="T22" i="2"/>
  <c r="T24" i="2" s="1"/>
  <c r="T31" i="2" s="1"/>
  <c r="J41" i="5"/>
  <c r="D72" i="5"/>
  <c r="J72" i="5" s="1"/>
  <c r="J21" i="5"/>
  <c r="K21" i="5"/>
  <c r="J16" i="5"/>
  <c r="K16" i="5"/>
  <c r="J9" i="5"/>
  <c r="S21" i="2"/>
  <c r="W21" i="2" s="1"/>
  <c r="J76" i="5"/>
  <c r="S22" i="2"/>
  <c r="W22" i="2" s="1"/>
  <c r="J77" i="5"/>
  <c r="K9" i="5"/>
  <c r="Z21" i="2"/>
  <c r="C29" i="2"/>
  <c r="N29" i="2"/>
  <c r="N32" i="2" s="1"/>
  <c r="V22" i="2"/>
  <c r="V24" i="2" s="1"/>
  <c r="V31" i="2" s="1"/>
  <c r="Z22" i="2"/>
  <c r="W11" i="2"/>
  <c r="AD11" i="2" s="1"/>
  <c r="AG11" i="2" s="1"/>
  <c r="AF11" i="2" s="1"/>
  <c r="Y12" i="2"/>
  <c r="Y19" i="2"/>
  <c r="Q19" i="2" s="1"/>
  <c r="X19" i="2"/>
  <c r="AE11" i="2"/>
  <c r="Y24" i="2"/>
  <c r="AE23" i="2"/>
  <c r="AE31" i="2" s="1"/>
  <c r="W23" i="2"/>
  <c r="AD23" i="2" s="1"/>
  <c r="C31" i="2"/>
  <c r="C30" i="2"/>
  <c r="K148" i="5" l="1"/>
  <c r="J153" i="5"/>
  <c r="J148" i="5"/>
  <c r="J152" i="5"/>
  <c r="Z29" i="2"/>
  <c r="R12" i="2"/>
  <c r="O36" i="2"/>
  <c r="X29" i="2"/>
  <c r="Y29" i="2"/>
  <c r="V19" i="2"/>
  <c r="W12" i="2"/>
  <c r="W29" i="2" s="1"/>
  <c r="V12" i="2"/>
  <c r="V29" i="2" s="1"/>
  <c r="J345" i="5"/>
  <c r="W24" i="2"/>
  <c r="W31" i="2" s="1"/>
  <c r="P19" i="2"/>
  <c r="X30" i="2"/>
  <c r="Y31" i="2"/>
  <c r="Q24" i="2"/>
  <c r="Q31" i="2" s="1"/>
  <c r="X31" i="2"/>
  <c r="P24" i="2"/>
  <c r="P31" i="2" s="1"/>
  <c r="AG23" i="2"/>
  <c r="AD31" i="2"/>
  <c r="Q30" i="2"/>
  <c r="Y30" i="2"/>
  <c r="Y32" i="2" s="1"/>
  <c r="Q32" i="2" s="1"/>
  <c r="K23" i="5"/>
  <c r="J23" i="5"/>
  <c r="AA9" i="2"/>
  <c r="AA17" i="2"/>
  <c r="AE17" i="2" s="1"/>
  <c r="AD9" i="2"/>
  <c r="AG9" i="2" s="1"/>
  <c r="AH9" i="2" s="1"/>
  <c r="K64" i="5"/>
  <c r="J210" i="5"/>
  <c r="L64" i="5"/>
  <c r="AA10" i="2"/>
  <c r="AE10" i="2" s="1"/>
  <c r="AD16" i="2"/>
  <c r="AG16" i="2" s="1"/>
  <c r="AH16" i="2" s="1"/>
  <c r="AE16" i="2"/>
  <c r="AE15" i="2"/>
  <c r="AF15" i="2" s="1"/>
  <c r="M169" i="5"/>
  <c r="M170" i="5" s="1" a="1"/>
  <c r="M170" i="5" s="1"/>
  <c r="AD17" i="2"/>
  <c r="AG17" i="2" s="1"/>
  <c r="AH17" i="2" s="1"/>
  <c r="K69" i="5"/>
  <c r="L65" i="5"/>
  <c r="K65" i="5"/>
  <c r="AD10" i="2"/>
  <c r="AG10" i="2" s="1"/>
  <c r="AH10" i="2" s="1"/>
  <c r="J147" i="5"/>
  <c r="J312" i="5"/>
  <c r="J314" i="5"/>
  <c r="K70" i="5"/>
  <c r="L70" i="5"/>
  <c r="AD14" i="2"/>
  <c r="AG14" i="2" s="1"/>
  <c r="AH14" i="2" s="1"/>
  <c r="L73" i="5"/>
  <c r="K77" i="5"/>
  <c r="AA14" i="2"/>
  <c r="AE14" i="2" s="1"/>
  <c r="K76" i="5"/>
  <c r="L58" i="5"/>
  <c r="L76" i="5"/>
  <c r="L71" i="5"/>
  <c r="K72" i="5"/>
  <c r="L72" i="5"/>
  <c r="L77" i="5"/>
  <c r="K71" i="5"/>
  <c r="J73" i="5"/>
  <c r="L51" i="5"/>
  <c r="L69" i="5"/>
  <c r="J61" i="5"/>
  <c r="J31" i="5"/>
  <c r="K56" i="5"/>
  <c r="J38" i="5"/>
  <c r="K61" i="5"/>
  <c r="L35" i="5"/>
  <c r="L150" i="5" s="1"/>
  <c r="L53" i="5"/>
  <c r="L41" i="5"/>
  <c r="L59" i="5"/>
  <c r="J49" i="5"/>
  <c r="L29" i="5"/>
  <c r="L47" i="5"/>
  <c r="K41" i="5"/>
  <c r="K152" i="5" s="1"/>
  <c r="L30" i="5"/>
  <c r="L48" i="5"/>
  <c r="L42" i="5"/>
  <c r="L60" i="5"/>
  <c r="L28" i="5"/>
  <c r="L147" i="5" s="1"/>
  <c r="L46" i="5"/>
  <c r="J43" i="5"/>
  <c r="K49" i="5"/>
  <c r="J56" i="5"/>
  <c r="L36" i="5"/>
  <c r="L151" i="5" s="1"/>
  <c r="L54" i="5"/>
  <c r="L34" i="5"/>
  <c r="L149" i="5" s="1"/>
  <c r="L52" i="5"/>
  <c r="K38" i="5"/>
  <c r="K31" i="5"/>
  <c r="L37" i="5"/>
  <c r="L55" i="5"/>
  <c r="L40" i="5"/>
  <c r="L33" i="5"/>
  <c r="AA18" i="2"/>
  <c r="AE18" i="2" s="1"/>
  <c r="W18" i="2"/>
  <c r="AD18" i="2" s="1"/>
  <c r="AG18" i="2" s="1"/>
  <c r="B11" i="5"/>
  <c r="L16" i="5"/>
  <c r="L9" i="5"/>
  <c r="L21" i="5"/>
  <c r="N4" i="5"/>
  <c r="N298" i="5" s="1"/>
  <c r="M15" i="5"/>
  <c r="M73" i="5" s="1"/>
  <c r="M20" i="5"/>
  <c r="M19" i="5"/>
  <c r="M7" i="5"/>
  <c r="M11" i="5"/>
  <c r="M6" i="5"/>
  <c r="M12" i="5"/>
  <c r="M70" i="5" s="1"/>
  <c r="M13" i="5"/>
  <c r="M8" i="5"/>
  <c r="M14" i="5"/>
  <c r="M18" i="5"/>
  <c r="AD21" i="2"/>
  <c r="AG21" i="2" s="1"/>
  <c r="AA22" i="2"/>
  <c r="AE22" i="2" s="1"/>
  <c r="AA21" i="2"/>
  <c r="AE21" i="2" s="1"/>
  <c r="K25" i="5"/>
  <c r="J25" i="5"/>
  <c r="B6" i="5"/>
  <c r="Z24" i="2"/>
  <c r="AD22" i="2"/>
  <c r="AG22" i="2" s="1"/>
  <c r="AF22" i="2" s="1"/>
  <c r="Z19" i="2"/>
  <c r="R19" i="2" s="1"/>
  <c r="AH11" i="2"/>
  <c r="AA12" i="2"/>
  <c r="Q12" i="2" s="1"/>
  <c r="AE9" i="2"/>
  <c r="AF23" i="2"/>
  <c r="AF31" i="2" s="1"/>
  <c r="C32" i="2"/>
  <c r="L148" i="5" l="1"/>
  <c r="K153" i="5"/>
  <c r="L153" i="5"/>
  <c r="L152" i="5"/>
  <c r="U37" i="2" a="1"/>
  <c r="U37" i="2" s="1"/>
  <c r="L339" i="5" s="1"/>
  <c r="U40" i="2" a="1"/>
  <c r="U40" i="2" s="1"/>
  <c r="L342" i="5" s="1"/>
  <c r="U41" i="2" a="1"/>
  <c r="U41" i="2" s="1"/>
  <c r="L343" i="5" s="1"/>
  <c r="U38" i="2" a="1"/>
  <c r="U38" i="2" s="1"/>
  <c r="L340" i="5" s="1"/>
  <c r="U39" i="2" a="1"/>
  <c r="U39" i="2" s="1"/>
  <c r="L341" i="5" s="1"/>
  <c r="P12" i="2"/>
  <c r="U42" i="2" a="1"/>
  <c r="U42" i="2" s="1"/>
  <c r="L344" i="5" s="1"/>
  <c r="U43" i="2" a="1"/>
  <c r="U43" i="2" s="1"/>
  <c r="Q29" i="2"/>
  <c r="T42" i="2" a="1"/>
  <c r="T42" i="2" s="1"/>
  <c r="K344" i="5" s="1"/>
  <c r="T43" i="2" a="1"/>
  <c r="T43" i="2" s="1"/>
  <c r="P29" i="2"/>
  <c r="S12" i="2"/>
  <c r="S29" i="2" s="1"/>
  <c r="AA29" i="2"/>
  <c r="W19" i="2"/>
  <c r="R29" i="2"/>
  <c r="V42" i="2" a="1"/>
  <c r="V42" i="2" s="1"/>
  <c r="M344" i="5" s="1"/>
  <c r="V43" i="2" a="1"/>
  <c r="V43" i="2" s="1"/>
  <c r="X32" i="2"/>
  <c r="P32" i="2" s="1"/>
  <c r="M345" i="5"/>
  <c r="V38" i="2" a="1"/>
  <c r="V38" i="2" s="1"/>
  <c r="M340" i="5" s="1"/>
  <c r="V41" i="2" a="1"/>
  <c r="V41" i="2" s="1"/>
  <c r="M343" i="5" s="1"/>
  <c r="V40" i="2" a="1"/>
  <c r="V40" i="2" s="1"/>
  <c r="M342" i="5" s="1"/>
  <c r="V37" i="2" a="1"/>
  <c r="V37" i="2" s="1"/>
  <c r="M339" i="5" s="1"/>
  <c r="V39" i="2" a="1"/>
  <c r="V39" i="2" s="1"/>
  <c r="M341" i="5" s="1"/>
  <c r="P30" i="2"/>
  <c r="T37" i="2" a="1"/>
  <c r="T37" i="2" s="1"/>
  <c r="K339" i="5" s="1"/>
  <c r="T38" i="2" a="1"/>
  <c r="T38" i="2" s="1"/>
  <c r="K340" i="5" s="1"/>
  <c r="T39" i="2" a="1"/>
  <c r="T39" i="2" s="1"/>
  <c r="K341" i="5" s="1"/>
  <c r="T40" i="2" a="1"/>
  <c r="T40" i="2" s="1"/>
  <c r="K342" i="5" s="1"/>
  <c r="T41" i="2" a="1"/>
  <c r="T41" i="2" s="1"/>
  <c r="K343" i="5" s="1"/>
  <c r="Z31" i="2"/>
  <c r="R24" i="2"/>
  <c r="R31" i="2" s="1"/>
  <c r="AH23" i="2"/>
  <c r="AH31" i="2" s="1"/>
  <c r="AG31" i="2"/>
  <c r="Z30" i="2"/>
  <c r="Z32" i="2" s="1"/>
  <c r="R32" i="2" s="1"/>
  <c r="R30" i="2"/>
  <c r="L23" i="5"/>
  <c r="N169" i="5"/>
  <c r="N170" i="5" s="1" a="1"/>
  <c r="N170" i="5" s="1"/>
  <c r="AF16" i="2"/>
  <c r="AF17" i="2"/>
  <c r="AF10" i="2"/>
  <c r="AG12" i="2"/>
  <c r="AG29" i="2" s="1"/>
  <c r="T29" i="2"/>
  <c r="M77" i="5"/>
  <c r="J321" i="5"/>
  <c r="M66" i="5"/>
  <c r="M72" i="5"/>
  <c r="M71" i="5"/>
  <c r="M64" i="5"/>
  <c r="M65" i="5"/>
  <c r="M78" i="5"/>
  <c r="B28" i="5"/>
  <c r="B33" i="5"/>
  <c r="M58" i="5"/>
  <c r="M76" i="5"/>
  <c r="M51" i="5"/>
  <c r="M69" i="5"/>
  <c r="K43" i="5"/>
  <c r="K79" i="5"/>
  <c r="J86" i="5"/>
  <c r="K87" i="5"/>
  <c r="J87" i="5"/>
  <c r="L61" i="5"/>
  <c r="J79" i="5"/>
  <c r="M29" i="5"/>
  <c r="M47" i="5"/>
  <c r="M42" i="5"/>
  <c r="M60" i="5"/>
  <c r="L38" i="5"/>
  <c r="L49" i="5"/>
  <c r="L31" i="5"/>
  <c r="M37" i="5"/>
  <c r="M55" i="5"/>
  <c r="M30" i="5"/>
  <c r="M48" i="5"/>
  <c r="L43" i="5"/>
  <c r="M36" i="5"/>
  <c r="M151" i="5" s="1"/>
  <c r="M54" i="5"/>
  <c r="M35" i="5"/>
  <c r="M150" i="5" s="1"/>
  <c r="M53" i="5"/>
  <c r="L79" i="5"/>
  <c r="M41" i="5"/>
  <c r="M59" i="5"/>
  <c r="M34" i="5"/>
  <c r="M149" i="5" s="1"/>
  <c r="M52" i="5"/>
  <c r="M28" i="5"/>
  <c r="M147" i="5" s="1"/>
  <c r="M46" i="5"/>
  <c r="L56" i="5"/>
  <c r="M40" i="5"/>
  <c r="J44" i="5"/>
  <c r="M33" i="5"/>
  <c r="M148" i="5" s="1"/>
  <c r="AE12" i="2"/>
  <c r="AE29" i="2" s="1"/>
  <c r="AH18" i="2"/>
  <c r="AF18" i="2"/>
  <c r="L25" i="5"/>
  <c r="M16" i="5"/>
  <c r="M9" i="5"/>
  <c r="M21" i="5"/>
  <c r="O4" i="5"/>
  <c r="O298" i="5" s="1"/>
  <c r="N8" i="5"/>
  <c r="N13" i="5"/>
  <c r="N19" i="5"/>
  <c r="N20" i="5"/>
  <c r="N7" i="5"/>
  <c r="N18" i="5"/>
  <c r="N12" i="5"/>
  <c r="N14" i="5"/>
  <c r="N15" i="5"/>
  <c r="N6" i="5"/>
  <c r="N11" i="5"/>
  <c r="AA24" i="2"/>
  <c r="B7" i="5"/>
  <c r="AE24" i="2"/>
  <c r="AA19" i="2"/>
  <c r="AH22" i="2"/>
  <c r="AG24" i="2"/>
  <c r="AG19" i="2"/>
  <c r="AG30" i="2" s="1"/>
  <c r="AF9" i="2"/>
  <c r="AH12" i="2"/>
  <c r="AH29" i="2" s="1"/>
  <c r="AE19" i="2"/>
  <c r="AE30" i="2" s="1"/>
  <c r="AF14" i="2"/>
  <c r="AF21" i="2"/>
  <c r="AH21" i="2"/>
  <c r="M153" i="5" l="1"/>
  <c r="M152" i="5"/>
  <c r="L345" i="5"/>
  <c r="K345" i="5"/>
  <c r="AA30" i="2"/>
  <c r="S19" i="2"/>
  <c r="S30" i="2" s="1"/>
  <c r="AA31" i="2"/>
  <c r="AA32" i="2" s="1"/>
  <c r="S32" i="2" s="1"/>
  <c r="S24" i="2"/>
  <c r="S31" i="2" s="1"/>
  <c r="M23" i="5"/>
  <c r="AF29" i="2"/>
  <c r="AF30" i="2"/>
  <c r="AE32" i="2"/>
  <c r="AG32" i="2"/>
  <c r="AI30" i="2" s="1"/>
  <c r="O169" i="5"/>
  <c r="O170" i="5" s="1" a="1"/>
  <c r="O170" i="5" s="1"/>
  <c r="J88" i="5"/>
  <c r="J97" i="5" s="1"/>
  <c r="K86" i="5"/>
  <c r="N65" i="5"/>
  <c r="N72" i="5"/>
  <c r="N78" i="5"/>
  <c r="N70" i="5"/>
  <c r="N77" i="5"/>
  <c r="N66" i="5"/>
  <c r="N71" i="5"/>
  <c r="N73" i="5"/>
  <c r="B29" i="5"/>
  <c r="N64" i="5"/>
  <c r="K44" i="5"/>
  <c r="N58" i="5"/>
  <c r="N76" i="5"/>
  <c r="N51" i="5"/>
  <c r="N69" i="5"/>
  <c r="AF12" i="2"/>
  <c r="J67" i="5"/>
  <c r="K67" i="5"/>
  <c r="L86" i="5"/>
  <c r="L87" i="5"/>
  <c r="M56" i="5"/>
  <c r="L44" i="5"/>
  <c r="M61" i="5"/>
  <c r="M79" i="5"/>
  <c r="M38" i="5"/>
  <c r="M43" i="5"/>
  <c r="N34" i="5"/>
  <c r="N149" i="5" s="1"/>
  <c r="N52" i="5"/>
  <c r="M49" i="5"/>
  <c r="M31" i="5"/>
  <c r="N28" i="5"/>
  <c r="N147" i="5" s="1"/>
  <c r="N46" i="5"/>
  <c r="N29" i="5"/>
  <c r="N47" i="5"/>
  <c r="N37" i="5"/>
  <c r="N55" i="5"/>
  <c r="N41" i="5"/>
  <c r="N59" i="5"/>
  <c r="N30" i="5"/>
  <c r="N48" i="5"/>
  <c r="N36" i="5"/>
  <c r="N151" i="5" s="1"/>
  <c r="N54" i="5"/>
  <c r="N42" i="5"/>
  <c r="N60" i="5"/>
  <c r="N35" i="5"/>
  <c r="N150" i="5" s="1"/>
  <c r="N53" i="5"/>
  <c r="N40" i="5"/>
  <c r="N33" i="5"/>
  <c r="AC12" i="2"/>
  <c r="AC29" i="2" s="1"/>
  <c r="B12" i="5"/>
  <c r="B13" i="5"/>
  <c r="M25" i="5"/>
  <c r="N16" i="5"/>
  <c r="N9" i="5"/>
  <c r="N21" i="5"/>
  <c r="P4" i="5"/>
  <c r="P298" i="5" s="1"/>
  <c r="O15" i="5"/>
  <c r="O8" i="5"/>
  <c r="O18" i="5"/>
  <c r="O11" i="5"/>
  <c r="O19" i="5"/>
  <c r="O12" i="5"/>
  <c r="O20" i="5"/>
  <c r="O13" i="5"/>
  <c r="O6" i="5"/>
  <c r="O7" i="5"/>
  <c r="O14" i="5"/>
  <c r="B14" i="5"/>
  <c r="J24" i="5"/>
  <c r="K24" i="5" s="1"/>
  <c r="L24" i="5" s="1"/>
  <c r="AC24" i="2"/>
  <c r="B8" i="5"/>
  <c r="AC19" i="2"/>
  <c r="AC30" i="2" s="1"/>
  <c r="AH19" i="2"/>
  <c r="AH30" i="2" s="1"/>
  <c r="AH32" i="2" s="1"/>
  <c r="W30" i="2"/>
  <c r="W32" i="2" s="1"/>
  <c r="U30" i="2"/>
  <c r="U32" i="2" s="1"/>
  <c r="V30" i="2"/>
  <c r="V32" i="2" s="1"/>
  <c r="AF24" i="2"/>
  <c r="AH24" i="2"/>
  <c r="AF19" i="2"/>
  <c r="N148" i="5" l="1"/>
  <c r="N152" i="5"/>
  <c r="N153" i="5"/>
  <c r="M24" i="5"/>
  <c r="N23" i="5"/>
  <c r="AF32" i="2"/>
  <c r="AI32" i="2"/>
  <c r="AI29" i="2"/>
  <c r="P169" i="5"/>
  <c r="P170" i="5" s="1" a="1"/>
  <c r="P170" i="5" s="1"/>
  <c r="J89" i="5"/>
  <c r="T30" i="2"/>
  <c r="T32" i="2" s="1"/>
  <c r="O72" i="5"/>
  <c r="O65" i="5"/>
  <c r="O78" i="5"/>
  <c r="O70" i="5"/>
  <c r="O71" i="5"/>
  <c r="O77" i="5"/>
  <c r="O66" i="5"/>
  <c r="O73" i="5"/>
  <c r="B36" i="5"/>
  <c r="B30" i="5"/>
  <c r="O64" i="5"/>
  <c r="B35" i="5"/>
  <c r="B34" i="5"/>
  <c r="O58" i="5"/>
  <c r="O76" i="5"/>
  <c r="O51" i="5"/>
  <c r="O69" i="5"/>
  <c r="L67" i="5"/>
  <c r="M87" i="5"/>
  <c r="M86" i="5"/>
  <c r="N61" i="5"/>
  <c r="N79" i="5"/>
  <c r="N38" i="5"/>
  <c r="M44" i="5"/>
  <c r="N49" i="5"/>
  <c r="N31" i="5"/>
  <c r="N56" i="5"/>
  <c r="O35" i="5"/>
  <c r="O150" i="5" s="1"/>
  <c r="O53" i="5"/>
  <c r="O29" i="5"/>
  <c r="O47" i="5"/>
  <c r="O28" i="5"/>
  <c r="O147" i="5" s="1"/>
  <c r="O46" i="5"/>
  <c r="N43" i="5"/>
  <c r="O42" i="5"/>
  <c r="O60" i="5"/>
  <c r="O41" i="5"/>
  <c r="O59" i="5"/>
  <c r="O30" i="5"/>
  <c r="O48" i="5"/>
  <c r="O34" i="5"/>
  <c r="O149" i="5" s="1"/>
  <c r="O52" i="5"/>
  <c r="O37" i="5"/>
  <c r="O55" i="5"/>
  <c r="O36" i="5"/>
  <c r="O151" i="5" s="1"/>
  <c r="O54" i="5"/>
  <c r="J62" i="5"/>
  <c r="O33" i="5"/>
  <c r="O148" i="5" s="1"/>
  <c r="O40" i="5"/>
  <c r="Q4" i="5"/>
  <c r="Q298" i="5" s="1"/>
  <c r="P14" i="5"/>
  <c r="P7" i="5"/>
  <c r="P6" i="5"/>
  <c r="P15" i="5"/>
  <c r="P8" i="5"/>
  <c r="P18" i="5"/>
  <c r="P11" i="5"/>
  <c r="P19" i="5"/>
  <c r="P12" i="5"/>
  <c r="P20" i="5"/>
  <c r="P13" i="5"/>
  <c r="N25" i="5"/>
  <c r="O9" i="5"/>
  <c r="O16" i="5"/>
  <c r="O21" i="5"/>
  <c r="AI18" i="2"/>
  <c r="AI15" i="2"/>
  <c r="AI17" i="2"/>
  <c r="AI16" i="2"/>
  <c r="B15" i="5"/>
  <c r="AI24" i="2"/>
  <c r="AI10" i="2"/>
  <c r="AI23" i="2"/>
  <c r="AI31" i="2" s="1"/>
  <c r="AI22" i="2"/>
  <c r="AI11" i="2"/>
  <c r="AI12" i="2"/>
  <c r="AI19" i="2"/>
  <c r="AI9" i="2"/>
  <c r="AI21" i="2"/>
  <c r="AI14" i="2"/>
  <c r="O153" i="5" l="1"/>
  <c r="O152" i="5"/>
  <c r="N24" i="5"/>
  <c r="Q169" i="5"/>
  <c r="Q170" i="5" s="1" a="1"/>
  <c r="Q170" i="5" s="1"/>
  <c r="O23" i="5"/>
  <c r="J104" i="5"/>
  <c r="P71" i="5"/>
  <c r="P78" i="5"/>
  <c r="P70" i="5"/>
  <c r="P77" i="5"/>
  <c r="P73" i="5"/>
  <c r="P65" i="5"/>
  <c r="P66" i="5"/>
  <c r="P72" i="5"/>
  <c r="B37" i="5"/>
  <c r="P64" i="5"/>
  <c r="P58" i="5"/>
  <c r="P76" i="5"/>
  <c r="P51" i="5"/>
  <c r="P69" i="5"/>
  <c r="M67" i="5"/>
  <c r="J74" i="5"/>
  <c r="J188" i="5" s="1" a="1"/>
  <c r="J188" i="5" s="1"/>
  <c r="N86" i="5"/>
  <c r="N87" i="5"/>
  <c r="O61" i="5"/>
  <c r="O31" i="5"/>
  <c r="P41" i="5"/>
  <c r="P59" i="5"/>
  <c r="O43" i="5"/>
  <c r="O38" i="5"/>
  <c r="O79" i="5"/>
  <c r="O49" i="5"/>
  <c r="O56" i="5"/>
  <c r="P30" i="5"/>
  <c r="P48" i="5"/>
  <c r="P28" i="5"/>
  <c r="P147" i="5" s="1"/>
  <c r="P46" i="5"/>
  <c r="P35" i="5"/>
  <c r="P150" i="5" s="1"/>
  <c r="P53" i="5"/>
  <c r="P37" i="5"/>
  <c r="P55" i="5"/>
  <c r="P29" i="5"/>
  <c r="P47" i="5"/>
  <c r="P36" i="5"/>
  <c r="P151" i="5" s="1"/>
  <c r="P54" i="5"/>
  <c r="P42" i="5"/>
  <c r="P60" i="5"/>
  <c r="P34" i="5"/>
  <c r="P149" i="5" s="1"/>
  <c r="P52" i="5"/>
  <c r="N44" i="5"/>
  <c r="P40" i="5"/>
  <c r="P33" i="5"/>
  <c r="P148" i="5" s="1"/>
  <c r="K62" i="5"/>
  <c r="R4" i="5"/>
  <c r="R298" i="5" s="1"/>
  <c r="Q13" i="5"/>
  <c r="Q6" i="5"/>
  <c r="Q14" i="5"/>
  <c r="Q7" i="5"/>
  <c r="Q15" i="5"/>
  <c r="Q8" i="5"/>
  <c r="Q18" i="5"/>
  <c r="Q20" i="5"/>
  <c r="Q11" i="5"/>
  <c r="Q19" i="5"/>
  <c r="Q12" i="5"/>
  <c r="O25" i="5"/>
  <c r="P21" i="5"/>
  <c r="P9" i="5"/>
  <c r="P16" i="5"/>
  <c r="P152" i="5" l="1"/>
  <c r="P153" i="5"/>
  <c r="R169" i="5"/>
  <c r="R170" i="5" s="1" a="1"/>
  <c r="R170" i="5" s="1"/>
  <c r="O24" i="5"/>
  <c r="P23" i="5"/>
  <c r="J189" i="5" a="1"/>
  <c r="J189" i="5" s="1"/>
  <c r="J185" i="5" a="1"/>
  <c r="J185" i="5" s="1"/>
  <c r="J184" i="5" a="1"/>
  <c r="J184" i="5" s="1"/>
  <c r="J187" i="5" a="1"/>
  <c r="J187" i="5" s="1"/>
  <c r="J186" i="5" a="1"/>
  <c r="J186" i="5" s="1"/>
  <c r="J183" i="5" a="1"/>
  <c r="J183" i="5" s="1"/>
  <c r="K104" i="5"/>
  <c r="J80" i="5"/>
  <c r="J90" i="5"/>
  <c r="J98" i="5"/>
  <c r="Q65" i="5"/>
  <c r="Q66" i="5"/>
  <c r="Q72" i="5"/>
  <c r="Q71" i="5"/>
  <c r="Q70" i="5"/>
  <c r="Q77" i="5"/>
  <c r="Q73" i="5"/>
  <c r="Q78" i="5"/>
  <c r="Q64" i="5"/>
  <c r="Q58" i="5"/>
  <c r="Q76" i="5"/>
  <c r="Q51" i="5"/>
  <c r="Q69" i="5"/>
  <c r="N67" i="5"/>
  <c r="K74" i="5"/>
  <c r="K188" i="5" s="1" a="1"/>
  <c r="K188" i="5" s="1"/>
  <c r="O87" i="5"/>
  <c r="O86" i="5"/>
  <c r="P61" i="5"/>
  <c r="O44" i="5"/>
  <c r="P38" i="5"/>
  <c r="P79" i="5"/>
  <c r="P56" i="5"/>
  <c r="Q30" i="5"/>
  <c r="Q48" i="5"/>
  <c r="Q29" i="5"/>
  <c r="Q47" i="5"/>
  <c r="Q36" i="5"/>
  <c r="Q151" i="5" s="1"/>
  <c r="Q54" i="5"/>
  <c r="Q28" i="5"/>
  <c r="Q147" i="5" s="1"/>
  <c r="Q46" i="5"/>
  <c r="Q34" i="5"/>
  <c r="Q149" i="5" s="1"/>
  <c r="Q52" i="5"/>
  <c r="Q37" i="5"/>
  <c r="Q55" i="5"/>
  <c r="P43" i="5"/>
  <c r="Q35" i="5"/>
  <c r="Q150" i="5" s="1"/>
  <c r="Q53" i="5"/>
  <c r="Q41" i="5"/>
  <c r="Q59" i="5"/>
  <c r="P49" i="5"/>
  <c r="P31" i="5"/>
  <c r="Q42" i="5"/>
  <c r="Q60" i="5"/>
  <c r="Q40" i="5"/>
  <c r="L62" i="5"/>
  <c r="Q33" i="5"/>
  <c r="P25" i="5"/>
  <c r="Q9" i="5"/>
  <c r="Q16" i="5"/>
  <c r="S4" i="5"/>
  <c r="S298" i="5" s="1"/>
  <c r="R13" i="5"/>
  <c r="R20" i="5"/>
  <c r="R14" i="5"/>
  <c r="R6" i="5"/>
  <c r="R19" i="5"/>
  <c r="R15" i="5"/>
  <c r="R7" i="5"/>
  <c r="R8" i="5"/>
  <c r="R12" i="5"/>
  <c r="R11" i="5"/>
  <c r="R18" i="5"/>
  <c r="Q21" i="5"/>
  <c r="B18" i="5"/>
  <c r="B19" i="5"/>
  <c r="B20" i="5"/>
  <c r="Q152" i="5" l="1"/>
  <c r="Q153" i="5"/>
  <c r="Q148" i="5"/>
  <c r="S169" i="5"/>
  <c r="S170" i="5" s="1" a="1"/>
  <c r="S170" i="5" s="1"/>
  <c r="P24" i="5"/>
  <c r="Q23" i="5"/>
  <c r="K186" i="5" a="1"/>
  <c r="K186" i="5" s="1"/>
  <c r="K183" i="5" a="1"/>
  <c r="K183" i="5" s="1"/>
  <c r="K184" i="5" a="1"/>
  <c r="K184" i="5" s="1"/>
  <c r="K187" i="5" a="1"/>
  <c r="K187" i="5" s="1"/>
  <c r="K185" i="5" a="1"/>
  <c r="K185" i="5" s="1"/>
  <c r="K189" i="5" a="1"/>
  <c r="K189" i="5" s="1"/>
  <c r="J81" i="5"/>
  <c r="L104" i="5"/>
  <c r="J91" i="5"/>
  <c r="J92" i="5" s="1"/>
  <c r="K80" i="5"/>
  <c r="R66" i="5"/>
  <c r="R77" i="5"/>
  <c r="R70" i="5"/>
  <c r="R65" i="5"/>
  <c r="R73" i="5"/>
  <c r="R71" i="5"/>
  <c r="R72" i="5"/>
  <c r="R78" i="5"/>
  <c r="B40" i="5"/>
  <c r="B42" i="5"/>
  <c r="B41" i="5"/>
  <c r="R64" i="5"/>
  <c r="R58" i="5"/>
  <c r="R76" i="5"/>
  <c r="R51" i="5"/>
  <c r="R69" i="5"/>
  <c r="O67" i="5"/>
  <c r="L74" i="5"/>
  <c r="L188" i="5" s="1" a="1"/>
  <c r="L188" i="5" s="1"/>
  <c r="P86" i="5"/>
  <c r="P87" i="5"/>
  <c r="Q61" i="5"/>
  <c r="Q49" i="5"/>
  <c r="Q31" i="5"/>
  <c r="P44" i="5"/>
  <c r="R42" i="5"/>
  <c r="R60" i="5"/>
  <c r="Q43" i="5"/>
  <c r="R34" i="5"/>
  <c r="R149" i="5" s="1"/>
  <c r="R52" i="5"/>
  <c r="R36" i="5"/>
  <c r="R151" i="5" s="1"/>
  <c r="R54" i="5"/>
  <c r="R35" i="5"/>
  <c r="R150" i="5" s="1"/>
  <c r="R53" i="5"/>
  <c r="R30" i="5"/>
  <c r="R48" i="5"/>
  <c r="R29" i="5"/>
  <c r="R47" i="5"/>
  <c r="R37" i="5"/>
  <c r="R55" i="5"/>
  <c r="Q38" i="5"/>
  <c r="R41" i="5"/>
  <c r="R59" i="5"/>
  <c r="Q79" i="5"/>
  <c r="R28" i="5"/>
  <c r="R147" i="5" s="1"/>
  <c r="R46" i="5"/>
  <c r="Q56" i="5"/>
  <c r="R33" i="5"/>
  <c r="M62" i="5"/>
  <c r="M104" i="5" s="1"/>
  <c r="R40" i="5"/>
  <c r="R16" i="5"/>
  <c r="Q25" i="5"/>
  <c r="T4" i="5"/>
  <c r="T298" i="5" s="1"/>
  <c r="S13" i="5"/>
  <c r="S19" i="5"/>
  <c r="S14" i="5"/>
  <c r="S6" i="5"/>
  <c r="S20" i="5"/>
  <c r="S15" i="5"/>
  <c r="S18" i="5"/>
  <c r="S7" i="5"/>
  <c r="S11" i="5"/>
  <c r="S12" i="5"/>
  <c r="S8" i="5"/>
  <c r="R21" i="5"/>
  <c r="R9" i="5"/>
  <c r="R148" i="5" l="1"/>
  <c r="R152" i="5"/>
  <c r="R153" i="5"/>
  <c r="T169" i="5"/>
  <c r="Q24" i="5"/>
  <c r="R23" i="5"/>
  <c r="L187" i="5" a="1"/>
  <c r="L187" i="5" s="1"/>
  <c r="L186" i="5" a="1"/>
  <c r="L186" i="5" s="1"/>
  <c r="L183" i="5" a="1"/>
  <c r="L183" i="5" s="1"/>
  <c r="L184" i="5" a="1"/>
  <c r="L184" i="5" s="1"/>
  <c r="L185" i="5" a="1"/>
  <c r="L185" i="5" s="1"/>
  <c r="L189" i="5" a="1"/>
  <c r="L189" i="5" s="1"/>
  <c r="J82" i="5"/>
  <c r="J107" i="5"/>
  <c r="J106" i="5"/>
  <c r="J105" i="5"/>
  <c r="J168" i="5" s="1"/>
  <c r="J99" i="5"/>
  <c r="L80" i="5"/>
  <c r="L81" i="5" s="1"/>
  <c r="L82" i="5" s="1"/>
  <c r="K81" i="5"/>
  <c r="K82" i="5" s="1"/>
  <c r="J93" i="5"/>
  <c r="J95" i="5" s="1"/>
  <c r="J100" i="5" s="1"/>
  <c r="S70" i="5"/>
  <c r="S73" i="5"/>
  <c r="S66" i="5"/>
  <c r="S65" i="5"/>
  <c r="S72" i="5"/>
  <c r="S77" i="5"/>
  <c r="S71" i="5"/>
  <c r="S64" i="5"/>
  <c r="S78" i="5"/>
  <c r="AI232" i="5"/>
  <c r="S58" i="5"/>
  <c r="S76" i="5"/>
  <c r="S51" i="5"/>
  <c r="S69" i="5"/>
  <c r="P67" i="5"/>
  <c r="M74" i="5"/>
  <c r="M188" i="5" s="1" a="1"/>
  <c r="M188" i="5" s="1"/>
  <c r="Q86" i="5"/>
  <c r="Q87" i="5"/>
  <c r="R61" i="5"/>
  <c r="R38" i="5"/>
  <c r="Q44" i="5"/>
  <c r="S41" i="5"/>
  <c r="S59" i="5"/>
  <c r="S30" i="5"/>
  <c r="S48" i="5"/>
  <c r="S36" i="5"/>
  <c r="S151" i="5" s="1"/>
  <c r="S54" i="5"/>
  <c r="S35" i="5"/>
  <c r="S150" i="5" s="1"/>
  <c r="S53" i="5"/>
  <c r="S34" i="5"/>
  <c r="S149" i="5" s="1"/>
  <c r="S52" i="5"/>
  <c r="R79" i="5"/>
  <c r="R49" i="5"/>
  <c r="R56" i="5"/>
  <c r="S29" i="5"/>
  <c r="S47" i="5"/>
  <c r="R31" i="5"/>
  <c r="S37" i="5"/>
  <c r="S55" i="5"/>
  <c r="R43" i="5"/>
  <c r="S42" i="5"/>
  <c r="S60" i="5"/>
  <c r="S28" i="5"/>
  <c r="S147" i="5" s="1"/>
  <c r="S46" i="5"/>
  <c r="P62" i="5"/>
  <c r="P104" i="5" s="1"/>
  <c r="S33" i="5"/>
  <c r="S40" i="5"/>
  <c r="N62" i="5"/>
  <c r="N104" i="5" s="1"/>
  <c r="O62" i="5"/>
  <c r="O104" i="5" s="1"/>
  <c r="R25" i="5"/>
  <c r="S21" i="5"/>
  <c r="S16" i="5"/>
  <c r="U4" i="5"/>
  <c r="U298" i="5" s="1"/>
  <c r="T14" i="5"/>
  <c r="T15" i="5"/>
  <c r="T20" i="5"/>
  <c r="T6" i="5"/>
  <c r="T19" i="5"/>
  <c r="T18" i="5"/>
  <c r="T7" i="5"/>
  <c r="T11" i="5"/>
  <c r="T8" i="5"/>
  <c r="T12" i="5"/>
  <c r="T13" i="5"/>
  <c r="S9" i="5"/>
  <c r="S148" i="5" l="1"/>
  <c r="S153" i="5"/>
  <c r="S152" i="5"/>
  <c r="T170" i="5" a="1"/>
  <c r="T170" i="5" s="1"/>
  <c r="U169" i="5"/>
  <c r="R24" i="5"/>
  <c r="S23" i="5"/>
  <c r="J171" i="5" a="1"/>
  <c r="J171" i="5" s="1"/>
  <c r="M80" i="5"/>
  <c r="M81" i="5" s="1"/>
  <c r="M82" i="5" s="1"/>
  <c r="M187" i="5" a="1"/>
  <c r="M187" i="5" s="1"/>
  <c r="M189" i="5" a="1"/>
  <c r="M189" i="5" s="1"/>
  <c r="M183" i="5" a="1"/>
  <c r="M183" i="5" s="1"/>
  <c r="M186" i="5" a="1"/>
  <c r="M186" i="5" s="1"/>
  <c r="M184" i="5" a="1"/>
  <c r="M184" i="5" s="1"/>
  <c r="M185" i="5" a="1"/>
  <c r="M185" i="5" s="1"/>
  <c r="J114" i="5"/>
  <c r="J116" i="5"/>
  <c r="J110" i="5"/>
  <c r="J128" i="5" s="1"/>
  <c r="J109" i="5"/>
  <c r="J123" i="5"/>
  <c r="J118" i="5"/>
  <c r="J136" i="5" s="1"/>
  <c r="J121" i="5"/>
  <c r="J122" i="5"/>
  <c r="J111" i="5"/>
  <c r="J129" i="5" s="1"/>
  <c r="J117" i="5"/>
  <c r="J115" i="5"/>
  <c r="T72" i="5"/>
  <c r="T65" i="5"/>
  <c r="T70" i="5"/>
  <c r="T66" i="5"/>
  <c r="T77" i="5"/>
  <c r="T73" i="5"/>
  <c r="T71" i="5"/>
  <c r="T78" i="5"/>
  <c r="T64" i="5"/>
  <c r="T58" i="5"/>
  <c r="T76" i="5"/>
  <c r="T51" i="5"/>
  <c r="T69" i="5"/>
  <c r="O74" i="5"/>
  <c r="O188" i="5" s="1" a="1"/>
  <c r="O188" i="5" s="1"/>
  <c r="Q67" i="5"/>
  <c r="N74" i="5"/>
  <c r="N188" i="5" s="1" a="1"/>
  <c r="N188" i="5" s="1"/>
  <c r="P74" i="5"/>
  <c r="P80" i="5" s="1"/>
  <c r="P81" i="5" s="1"/>
  <c r="P82" i="5" s="1"/>
  <c r="R87" i="5"/>
  <c r="R86" i="5"/>
  <c r="S61" i="5"/>
  <c r="R44" i="5"/>
  <c r="S38" i="5"/>
  <c r="T30" i="5"/>
  <c r="T48" i="5"/>
  <c r="S79" i="5"/>
  <c r="T29" i="5"/>
  <c r="T47" i="5"/>
  <c r="S49" i="5"/>
  <c r="S56" i="5"/>
  <c r="T42" i="5"/>
  <c r="T60" i="5"/>
  <c r="T37" i="5"/>
  <c r="T55" i="5"/>
  <c r="T34" i="5"/>
  <c r="T149" i="5" s="1"/>
  <c r="T52" i="5"/>
  <c r="T41" i="5"/>
  <c r="T59" i="5"/>
  <c r="S31" i="5"/>
  <c r="T28" i="5"/>
  <c r="T147" i="5" s="1"/>
  <c r="T46" i="5"/>
  <c r="T36" i="5"/>
  <c r="T151" i="5" s="1"/>
  <c r="T54" i="5"/>
  <c r="S43" i="5"/>
  <c r="T35" i="5"/>
  <c r="T150" i="5" s="1"/>
  <c r="T53" i="5"/>
  <c r="Q62" i="5"/>
  <c r="Q104" i="5" s="1"/>
  <c r="T40" i="5"/>
  <c r="T33" i="5"/>
  <c r="T16" i="5"/>
  <c r="V4" i="5"/>
  <c r="V298" i="5" s="1"/>
  <c r="U12" i="5"/>
  <c r="AI12" i="5" s="1"/>
  <c r="AL12" i="5" s="1"/>
  <c r="U15" i="5"/>
  <c r="AI15" i="5" s="1"/>
  <c r="AL15" i="5" s="1"/>
  <c r="U6" i="5"/>
  <c r="U8" i="5"/>
  <c r="AI8" i="5" s="1"/>
  <c r="AL8" i="5" s="1"/>
  <c r="U14" i="5"/>
  <c r="AI14" i="5" s="1"/>
  <c r="AL14" i="5" s="1"/>
  <c r="U19" i="5"/>
  <c r="AI19" i="5" s="1"/>
  <c r="AL19" i="5" s="1"/>
  <c r="U18" i="5"/>
  <c r="U13" i="5"/>
  <c r="AI13" i="5" s="1"/>
  <c r="AL13" i="5" s="1"/>
  <c r="U20" i="5"/>
  <c r="U7" i="5"/>
  <c r="AI7" i="5" s="1"/>
  <c r="AL7" i="5" s="1"/>
  <c r="U11" i="5"/>
  <c r="T21" i="5"/>
  <c r="T9" i="5"/>
  <c r="S25" i="5"/>
  <c r="T148" i="5" l="1"/>
  <c r="T152" i="5"/>
  <c r="T153" i="5"/>
  <c r="U170" i="5" a="1"/>
  <c r="U170" i="5" s="1"/>
  <c r="V169" i="5"/>
  <c r="P188" i="5" a="1"/>
  <c r="P188" i="5" s="1"/>
  <c r="S24" i="5"/>
  <c r="J162" i="5"/>
  <c r="J330" i="5" s="1"/>
  <c r="J139" i="5"/>
  <c r="J140" i="5"/>
  <c r="J127" i="5"/>
  <c r="J132" i="5"/>
  <c r="T23" i="5"/>
  <c r="J141" i="5"/>
  <c r="J133" i="5"/>
  <c r="J196" i="5" s="1"/>
  <c r="J214" i="5" s="1"/>
  <c r="J135" i="5"/>
  <c r="J198" i="5" s="1"/>
  <c r="J216" i="5" s="1"/>
  <c r="J158" i="5"/>
  <c r="J326" i="5" s="1"/>
  <c r="J134" i="5"/>
  <c r="J197" i="5" s="1"/>
  <c r="J215" i="5" s="1"/>
  <c r="N80" i="5"/>
  <c r="N81" i="5" s="1"/>
  <c r="N82" i="5" s="1"/>
  <c r="N183" i="5" a="1"/>
  <c r="N183" i="5" s="1"/>
  <c r="N184" i="5" a="1"/>
  <c r="N184" i="5" s="1"/>
  <c r="N186" i="5" a="1"/>
  <c r="N186" i="5" s="1"/>
  <c r="N185" i="5" a="1"/>
  <c r="N185" i="5" s="1"/>
  <c r="N187" i="5" a="1"/>
  <c r="N187" i="5" s="1"/>
  <c r="N189" i="5" a="1"/>
  <c r="N189" i="5" s="1"/>
  <c r="P185" i="5" a="1"/>
  <c r="P185" i="5" s="1"/>
  <c r="P184" i="5" a="1"/>
  <c r="P184" i="5" s="1"/>
  <c r="P189" i="5" a="1"/>
  <c r="P189" i="5" s="1"/>
  <c r="O80" i="5"/>
  <c r="O81" i="5" s="1"/>
  <c r="O82" i="5" s="1"/>
  <c r="O183" i="5" a="1"/>
  <c r="O183" i="5" s="1"/>
  <c r="O186" i="5" a="1"/>
  <c r="O186" i="5" s="1"/>
  <c r="O187" i="5" a="1"/>
  <c r="O187" i="5" s="1"/>
  <c r="O189" i="5" a="1"/>
  <c r="O189" i="5" s="1"/>
  <c r="O185" i="5" a="1"/>
  <c r="O185" i="5" s="1"/>
  <c r="O184" i="5" a="1"/>
  <c r="O184" i="5" s="1"/>
  <c r="P187" i="5" a="1"/>
  <c r="P187" i="5" s="1"/>
  <c r="P183" i="5" a="1"/>
  <c r="P183" i="5" s="1"/>
  <c r="J160" i="5"/>
  <c r="J328" i="5" s="1"/>
  <c r="P186" i="5" a="1"/>
  <c r="P186" i="5" s="1"/>
  <c r="J163" i="5"/>
  <c r="J331" i="5" s="1"/>
  <c r="J112" i="5"/>
  <c r="J157" i="5"/>
  <c r="J325" i="5" s="1"/>
  <c r="J124" i="5"/>
  <c r="J119" i="5"/>
  <c r="J159" i="5"/>
  <c r="J327" i="5" s="1"/>
  <c r="J161" i="5"/>
  <c r="J329" i="5" s="1"/>
  <c r="J101" i="5"/>
  <c r="AI6" i="5"/>
  <c r="AL6" i="5" s="1"/>
  <c r="AI11" i="5"/>
  <c r="AL11" i="5" s="1"/>
  <c r="AI20" i="5"/>
  <c r="AL20" i="5" s="1"/>
  <c r="AI18" i="5"/>
  <c r="AL18" i="5" s="1"/>
  <c r="U66" i="5"/>
  <c r="AI66" i="5" s="1"/>
  <c r="AL66" i="5" s="1"/>
  <c r="AL232" i="5"/>
  <c r="U65" i="5"/>
  <c r="AI65" i="5" s="1"/>
  <c r="AL65" i="5" s="1"/>
  <c r="U70" i="5"/>
  <c r="AI70" i="5" s="1"/>
  <c r="AL70" i="5" s="1"/>
  <c r="U73" i="5"/>
  <c r="AI73" i="5" s="1"/>
  <c r="AL73" i="5" s="1"/>
  <c r="U71" i="5"/>
  <c r="AI71" i="5" s="1"/>
  <c r="AL71" i="5" s="1"/>
  <c r="U77" i="5"/>
  <c r="AI77" i="5" s="1"/>
  <c r="AL77" i="5" s="1"/>
  <c r="U72" i="5"/>
  <c r="AI72" i="5" s="1"/>
  <c r="AL72" i="5" s="1"/>
  <c r="U64" i="5"/>
  <c r="U78" i="5"/>
  <c r="AI78" i="5" s="1"/>
  <c r="AL78" i="5" s="1"/>
  <c r="U58" i="5"/>
  <c r="AI58" i="5" s="1"/>
  <c r="AL58" i="5" s="1"/>
  <c r="U76" i="5"/>
  <c r="AI76" i="5" s="1"/>
  <c r="AL76" i="5" s="1"/>
  <c r="U51" i="5"/>
  <c r="AI51" i="5" s="1"/>
  <c r="AL51" i="5" s="1"/>
  <c r="U69" i="5"/>
  <c r="AI69" i="5" s="1"/>
  <c r="AL69" i="5" s="1"/>
  <c r="R67" i="5"/>
  <c r="S87" i="5"/>
  <c r="S86" i="5"/>
  <c r="T49" i="5"/>
  <c r="T38" i="5"/>
  <c r="T31" i="5"/>
  <c r="S44" i="5"/>
  <c r="T61" i="5"/>
  <c r="T43" i="5"/>
  <c r="U41" i="5"/>
  <c r="U59" i="5"/>
  <c r="AI59" i="5" s="1"/>
  <c r="AL59" i="5" s="1"/>
  <c r="U36" i="5"/>
  <c r="U151" i="5" s="1"/>
  <c r="U54" i="5"/>
  <c r="AI54" i="5" s="1"/>
  <c r="AL54" i="5" s="1"/>
  <c r="U28" i="5"/>
  <c r="U147" i="5" s="1"/>
  <c r="U46" i="5"/>
  <c r="AI46" i="5" s="1"/>
  <c r="AL46" i="5" s="1"/>
  <c r="U37" i="5"/>
  <c r="AI37" i="5" s="1"/>
  <c r="AL37" i="5" s="1"/>
  <c r="U55" i="5"/>
  <c r="AI55" i="5" s="1"/>
  <c r="AL55" i="5" s="1"/>
  <c r="U30" i="5"/>
  <c r="AI30" i="5" s="1"/>
  <c r="AL30" i="5" s="1"/>
  <c r="U48" i="5"/>
  <c r="AI48" i="5" s="1"/>
  <c r="AL48" i="5" s="1"/>
  <c r="U34" i="5"/>
  <c r="U52" i="5"/>
  <c r="AI52" i="5" s="1"/>
  <c r="AL52" i="5" s="1"/>
  <c r="T79" i="5"/>
  <c r="U35" i="5"/>
  <c r="U150" i="5" s="1"/>
  <c r="U53" i="5"/>
  <c r="AI53" i="5" s="1"/>
  <c r="AL53" i="5" s="1"/>
  <c r="T56" i="5"/>
  <c r="U29" i="5"/>
  <c r="U47" i="5"/>
  <c r="AI47" i="5" s="1"/>
  <c r="AL47" i="5" s="1"/>
  <c r="U42" i="5"/>
  <c r="AI42" i="5" s="1"/>
  <c r="AL42" i="5" s="1"/>
  <c r="U60" i="5"/>
  <c r="AI60" i="5" s="1"/>
  <c r="AL60" i="5" s="1"/>
  <c r="R62" i="5"/>
  <c r="R104" i="5" s="1"/>
  <c r="U33" i="5"/>
  <c r="U40" i="5"/>
  <c r="T25" i="5"/>
  <c r="U9" i="5"/>
  <c r="AI9" i="5" s="1"/>
  <c r="W4" i="5"/>
  <c r="W298" i="5" s="1"/>
  <c r="V11" i="5"/>
  <c r="V6" i="5"/>
  <c r="V12" i="5"/>
  <c r="V8" i="5"/>
  <c r="V13" i="5"/>
  <c r="V18" i="5"/>
  <c r="V14" i="5"/>
  <c r="V20" i="5"/>
  <c r="V19" i="5"/>
  <c r="V15" i="5"/>
  <c r="V7" i="5"/>
  <c r="U16" i="5"/>
  <c r="AI16" i="5" s="1"/>
  <c r="AL16" i="5" s="1"/>
  <c r="U21" i="5"/>
  <c r="J199" i="5" l="1"/>
  <c r="J217" i="5" s="1"/>
  <c r="U148" i="5"/>
  <c r="AI148" i="5" s="1"/>
  <c r="AI29" i="5"/>
  <c r="AL29" i="5" s="1"/>
  <c r="U152" i="5"/>
  <c r="U153" i="5"/>
  <c r="AI34" i="5"/>
  <c r="AL34" i="5" s="1"/>
  <c r="U149" i="5"/>
  <c r="J200" i="5"/>
  <c r="J218" i="5" s="1"/>
  <c r="J195" i="5"/>
  <c r="J213" i="5" s="1"/>
  <c r="J194" i="5"/>
  <c r="J212" i="5" s="1"/>
  <c r="T24" i="5"/>
  <c r="V170" i="5" a="1"/>
  <c r="V170" i="5" s="1"/>
  <c r="W169" i="5"/>
  <c r="AI41" i="5"/>
  <c r="AL41" i="5" s="1"/>
  <c r="AI33" i="5"/>
  <c r="AL33" i="5" s="1"/>
  <c r="AI40" i="5"/>
  <c r="AL40" i="5" s="1"/>
  <c r="AI28" i="5"/>
  <c r="AL28" i="5" s="1"/>
  <c r="AI35" i="5"/>
  <c r="AL35" i="5" s="1"/>
  <c r="AI21" i="5"/>
  <c r="AL21" i="5" s="1"/>
  <c r="U23" i="5"/>
  <c r="J137" i="5"/>
  <c r="AI64" i="5"/>
  <c r="AL64" i="5" s="1"/>
  <c r="J125" i="5"/>
  <c r="J164" i="5"/>
  <c r="J130" i="5"/>
  <c r="J142" i="5"/>
  <c r="AI36" i="5"/>
  <c r="AL36" i="5" s="1"/>
  <c r="J332" i="5"/>
  <c r="J154" i="5"/>
  <c r="V65" i="5"/>
  <c r="V77" i="5"/>
  <c r="V71" i="5"/>
  <c r="V66" i="5"/>
  <c r="V73" i="5"/>
  <c r="V78" i="5"/>
  <c r="V72" i="5"/>
  <c r="V70" i="5"/>
  <c r="V64" i="5"/>
  <c r="V58" i="5"/>
  <c r="V76" i="5"/>
  <c r="V51" i="5"/>
  <c r="V69" i="5"/>
  <c r="S67" i="5"/>
  <c r="Q74" i="5"/>
  <c r="Q188" i="5" s="1" a="1"/>
  <c r="Q188" i="5" s="1"/>
  <c r="T87" i="5"/>
  <c r="T86" i="5"/>
  <c r="T44" i="5"/>
  <c r="U61" i="5"/>
  <c r="AI61" i="5" s="1"/>
  <c r="AL61" i="5" s="1"/>
  <c r="U38" i="5"/>
  <c r="AI38" i="5" s="1"/>
  <c r="AL38" i="5" s="1"/>
  <c r="V36" i="5"/>
  <c r="V151" i="5" s="1"/>
  <c r="V54" i="5"/>
  <c r="U43" i="5"/>
  <c r="AI43" i="5" s="1"/>
  <c r="AL43" i="5" s="1"/>
  <c r="V41" i="5"/>
  <c r="V59" i="5"/>
  <c r="V30" i="5"/>
  <c r="V48" i="5"/>
  <c r="U31" i="5"/>
  <c r="AI31" i="5" s="1"/>
  <c r="AL31" i="5" s="1"/>
  <c r="V34" i="5"/>
  <c r="V149" i="5" s="1"/>
  <c r="V52" i="5"/>
  <c r="U56" i="5"/>
  <c r="AI56" i="5" s="1"/>
  <c r="AL56" i="5" s="1"/>
  <c r="V42" i="5"/>
  <c r="V60" i="5"/>
  <c r="U49" i="5"/>
  <c r="AI49" i="5" s="1"/>
  <c r="AL49" i="5" s="1"/>
  <c r="V29" i="5"/>
  <c r="V47" i="5"/>
  <c r="U79" i="5"/>
  <c r="AI79" i="5" s="1"/>
  <c r="AL79" i="5" s="1"/>
  <c r="V35" i="5"/>
  <c r="V150" i="5" s="1"/>
  <c r="V53" i="5"/>
  <c r="V28" i="5"/>
  <c r="V147" i="5" s="1"/>
  <c r="V46" i="5"/>
  <c r="V37" i="5"/>
  <c r="V55" i="5"/>
  <c r="S62" i="5"/>
  <c r="S104" i="5" s="1"/>
  <c r="V40" i="5"/>
  <c r="V33" i="5"/>
  <c r="V16" i="5"/>
  <c r="V9" i="5"/>
  <c r="X4" i="5"/>
  <c r="X298" i="5" s="1"/>
  <c r="W15" i="5"/>
  <c r="W8" i="5"/>
  <c r="W18" i="5"/>
  <c r="W11" i="5"/>
  <c r="W19" i="5"/>
  <c r="W12" i="5"/>
  <c r="W20" i="5"/>
  <c r="W13" i="5"/>
  <c r="W7" i="5"/>
  <c r="W6" i="5"/>
  <c r="W14" i="5"/>
  <c r="U25" i="5"/>
  <c r="AI25" i="5" s="1"/>
  <c r="V21" i="5"/>
  <c r="V148" i="5" l="1"/>
  <c r="U24" i="5"/>
  <c r="V153" i="5"/>
  <c r="V152" i="5"/>
  <c r="W170" i="5" a="1"/>
  <c r="W170" i="5" s="1"/>
  <c r="X169" i="5"/>
  <c r="AI147" i="5"/>
  <c r="V23" i="5"/>
  <c r="J219" i="5"/>
  <c r="K308" i="5" s="1"/>
  <c r="Q185" i="5" a="1"/>
  <c r="Q185" i="5" s="1"/>
  <c r="Q184" i="5" a="1"/>
  <c r="Q184" i="5" s="1"/>
  <c r="Q183" i="5" a="1"/>
  <c r="Q183" i="5" s="1"/>
  <c r="Q186" i="5" a="1"/>
  <c r="Q186" i="5" s="1"/>
  <c r="Q187" i="5" a="1"/>
  <c r="Q187" i="5" s="1"/>
  <c r="Q189" i="5" a="1"/>
  <c r="Q189" i="5" s="1"/>
  <c r="J143" i="5"/>
  <c r="J201" i="5"/>
  <c r="Q80" i="5"/>
  <c r="W73" i="5"/>
  <c r="W72" i="5"/>
  <c r="W71" i="5"/>
  <c r="W78" i="5"/>
  <c r="W65" i="5"/>
  <c r="W70" i="5"/>
  <c r="W77" i="5"/>
  <c r="W66" i="5"/>
  <c r="W64" i="5"/>
  <c r="W58" i="5"/>
  <c r="W76" i="5"/>
  <c r="W51" i="5"/>
  <c r="W69" i="5"/>
  <c r="R74" i="5"/>
  <c r="R188" i="5" s="1" a="1"/>
  <c r="R188" i="5" s="1"/>
  <c r="S74" i="5"/>
  <c r="S80" i="5" s="1"/>
  <c r="S81" i="5" s="1"/>
  <c r="S82" i="5" s="1"/>
  <c r="T67" i="5"/>
  <c r="U86" i="5"/>
  <c r="U87" i="5"/>
  <c r="U44" i="5"/>
  <c r="AI44" i="5" s="1"/>
  <c r="V61" i="5"/>
  <c r="V49" i="5"/>
  <c r="V38" i="5"/>
  <c r="V87" i="5" s="1"/>
  <c r="V31" i="5"/>
  <c r="V43" i="5"/>
  <c r="W30" i="5"/>
  <c r="W48" i="5"/>
  <c r="W37" i="5"/>
  <c r="W55" i="5"/>
  <c r="W36" i="5"/>
  <c r="W151" i="5" s="1"/>
  <c r="W54" i="5"/>
  <c r="W28" i="5"/>
  <c r="W147" i="5" s="1"/>
  <c r="W46" i="5"/>
  <c r="W41" i="5"/>
  <c r="W59" i="5"/>
  <c r="V56" i="5"/>
  <c r="W29" i="5"/>
  <c r="W47" i="5"/>
  <c r="W35" i="5"/>
  <c r="W150" i="5" s="1"/>
  <c r="W53" i="5"/>
  <c r="W42" i="5"/>
  <c r="W60" i="5"/>
  <c r="W34" i="5"/>
  <c r="W149" i="5" s="1"/>
  <c r="W52" i="5"/>
  <c r="V79" i="5"/>
  <c r="T62" i="5"/>
  <c r="T104" i="5" s="1"/>
  <c r="W33" i="5"/>
  <c r="W40" i="5"/>
  <c r="AI23" i="5"/>
  <c r="AL23" i="5" s="1"/>
  <c r="Y4" i="5"/>
  <c r="Y298" i="5" s="1"/>
  <c r="X15" i="5"/>
  <c r="X18" i="5"/>
  <c r="X7" i="5"/>
  <c r="X11" i="5"/>
  <c r="X12" i="5"/>
  <c r="X6" i="5"/>
  <c r="X8" i="5"/>
  <c r="X13" i="5"/>
  <c r="X20" i="5"/>
  <c r="X14" i="5"/>
  <c r="X19" i="5"/>
  <c r="V25" i="5"/>
  <c r="W16" i="5"/>
  <c r="W21" i="5"/>
  <c r="W9" i="5"/>
  <c r="V24" i="5" l="1"/>
  <c r="W148" i="5"/>
  <c r="W152" i="5"/>
  <c r="W153" i="5"/>
  <c r="J226" i="5"/>
  <c r="X170" i="5" a="1"/>
  <c r="X170" i="5" s="1"/>
  <c r="Y169" i="5"/>
  <c r="S188" i="5" a="1"/>
  <c r="S188" i="5" s="1"/>
  <c r="W23" i="5"/>
  <c r="J228" i="5"/>
  <c r="J223" i="5"/>
  <c r="J225" i="5"/>
  <c r="J227" i="5"/>
  <c r="J222" i="5"/>
  <c r="J221" i="5"/>
  <c r="J224" i="5"/>
  <c r="S185" i="5" a="1"/>
  <c r="S185" i="5" s="1"/>
  <c r="S184" i="5" a="1"/>
  <c r="S184" i="5" s="1"/>
  <c r="S189" i="5" a="1"/>
  <c r="S189" i="5" s="1"/>
  <c r="R80" i="5"/>
  <c r="R81" i="5" s="1"/>
  <c r="R82" i="5" s="1"/>
  <c r="R186" i="5" a="1"/>
  <c r="R186" i="5" s="1"/>
  <c r="R187" i="5" a="1"/>
  <c r="R187" i="5" s="1"/>
  <c r="R189" i="5" a="1"/>
  <c r="R189" i="5" s="1"/>
  <c r="R183" i="5" a="1"/>
  <c r="R183" i="5" s="1"/>
  <c r="R184" i="5" a="1"/>
  <c r="R184" i="5" s="1"/>
  <c r="R185" i="5" a="1"/>
  <c r="R185" i="5" s="1"/>
  <c r="S187" i="5" a="1"/>
  <c r="S187" i="5" s="1"/>
  <c r="S186" i="5" a="1"/>
  <c r="S186" i="5" s="1"/>
  <c r="S183" i="5" a="1"/>
  <c r="S183" i="5" s="1"/>
  <c r="AI87" i="5"/>
  <c r="AL87" i="5" s="1"/>
  <c r="AI86" i="5"/>
  <c r="AL86" i="5" s="1"/>
  <c r="Q81" i="5"/>
  <c r="X66" i="5"/>
  <c r="X65" i="5"/>
  <c r="X73" i="5"/>
  <c r="X71" i="5"/>
  <c r="X70" i="5"/>
  <c r="X77" i="5"/>
  <c r="X72" i="5"/>
  <c r="X78" i="5"/>
  <c r="X64" i="5"/>
  <c r="X58" i="5"/>
  <c r="X76" i="5"/>
  <c r="X51" i="5"/>
  <c r="X69" i="5"/>
  <c r="U67" i="5"/>
  <c r="T74" i="5"/>
  <c r="T80" i="5" s="1"/>
  <c r="T81" i="5" s="1"/>
  <c r="T82" i="5" s="1"/>
  <c r="V86" i="5"/>
  <c r="AI24" i="5"/>
  <c r="W61" i="5"/>
  <c r="W49" i="5"/>
  <c r="W31" i="5"/>
  <c r="W79" i="5"/>
  <c r="X35" i="5"/>
  <c r="X150" i="5" s="1"/>
  <c r="X53" i="5"/>
  <c r="X30" i="5"/>
  <c r="X48" i="5"/>
  <c r="X28" i="5"/>
  <c r="X147" i="5" s="1"/>
  <c r="X46" i="5"/>
  <c r="X41" i="5"/>
  <c r="X59" i="5"/>
  <c r="X36" i="5"/>
  <c r="X151" i="5" s="1"/>
  <c r="X54" i="5"/>
  <c r="W43" i="5"/>
  <c r="W38" i="5"/>
  <c r="W87" i="5" s="1"/>
  <c r="X34" i="5"/>
  <c r="X149" i="5" s="1"/>
  <c r="X52" i="5"/>
  <c r="V44" i="5"/>
  <c r="X29" i="5"/>
  <c r="X47" i="5"/>
  <c r="X37" i="5"/>
  <c r="X55" i="5"/>
  <c r="W56" i="5"/>
  <c r="X42" i="5"/>
  <c r="X60" i="5"/>
  <c r="U62" i="5"/>
  <c r="X33" i="5"/>
  <c r="X40" i="5"/>
  <c r="X9" i="5"/>
  <c r="AL9" i="5"/>
  <c r="X16" i="5"/>
  <c r="X21" i="5"/>
  <c r="Z4" i="5"/>
  <c r="Z298" i="5" s="1"/>
  <c r="Y7" i="5"/>
  <c r="Y15" i="5"/>
  <c r="Y20" i="5"/>
  <c r="Y11" i="5"/>
  <c r="Y19" i="5"/>
  <c r="Y6" i="5"/>
  <c r="Y12" i="5"/>
  <c r="Y13" i="5"/>
  <c r="Y8" i="5"/>
  <c r="Y14" i="5"/>
  <c r="Y18" i="5"/>
  <c r="W25" i="5"/>
  <c r="W24" i="5" l="1"/>
  <c r="X148" i="5"/>
  <c r="X153" i="5"/>
  <c r="X152" i="5"/>
  <c r="Y170" i="5" a="1"/>
  <c r="Y170" i="5" s="1"/>
  <c r="Z169" i="5"/>
  <c r="T188" i="5" a="1"/>
  <c r="T188" i="5" s="1"/>
  <c r="X23" i="5"/>
  <c r="T186" i="5" a="1"/>
  <c r="T186" i="5" s="1"/>
  <c r="T185" i="5" a="1"/>
  <c r="T185" i="5" s="1"/>
  <c r="T184" i="5" a="1"/>
  <c r="T184" i="5" s="1"/>
  <c r="T189" i="5" a="1"/>
  <c r="T189" i="5" s="1"/>
  <c r="T187" i="5" a="1"/>
  <c r="T187" i="5" s="1"/>
  <c r="T183" i="5" a="1"/>
  <c r="T183" i="5" s="1"/>
  <c r="AI67" i="5"/>
  <c r="AL67" i="5" s="1"/>
  <c r="Q82" i="5"/>
  <c r="U104" i="5"/>
  <c r="AI62" i="5"/>
  <c r="Y78" i="5"/>
  <c r="Y72" i="5"/>
  <c r="Y71" i="5"/>
  <c r="Y70" i="5"/>
  <c r="Y73" i="5"/>
  <c r="Y65" i="5"/>
  <c r="Y66" i="5"/>
  <c r="Y77" i="5"/>
  <c r="Y64" i="5"/>
  <c r="Y58" i="5"/>
  <c r="Y76" i="5"/>
  <c r="Y51" i="5"/>
  <c r="Y69" i="5"/>
  <c r="V67" i="5"/>
  <c r="U74" i="5"/>
  <c r="U189" i="5" s="1" a="1"/>
  <c r="U189" i="5" s="1"/>
  <c r="W86" i="5"/>
  <c r="X61" i="5"/>
  <c r="W44" i="5"/>
  <c r="Y30" i="5"/>
  <c r="Y48" i="5"/>
  <c r="Y35" i="5"/>
  <c r="Y150" i="5" s="1"/>
  <c r="Y53" i="5"/>
  <c r="Y34" i="5"/>
  <c r="Y149" i="5" s="1"/>
  <c r="Y52" i="5"/>
  <c r="X56" i="5"/>
  <c r="X49" i="5"/>
  <c r="X31" i="5"/>
  <c r="X38" i="5"/>
  <c r="Y36" i="5"/>
  <c r="Y151" i="5" s="1"/>
  <c r="Y54" i="5"/>
  <c r="X79" i="5"/>
  <c r="Y28" i="5"/>
  <c r="Y147" i="5" s="1"/>
  <c r="Y46" i="5"/>
  <c r="Y41" i="5"/>
  <c r="Y59" i="5"/>
  <c r="Y42" i="5"/>
  <c r="Y60" i="5"/>
  <c r="Y37" i="5"/>
  <c r="Y55" i="5"/>
  <c r="X43" i="5"/>
  <c r="Y29" i="5"/>
  <c r="Y47" i="5"/>
  <c r="Y40" i="5"/>
  <c r="Y33" i="5"/>
  <c r="AL44" i="5"/>
  <c r="Y21" i="5"/>
  <c r="AA4" i="5"/>
  <c r="AA298" i="5" s="1"/>
  <c r="Z19" i="5"/>
  <c r="Z8" i="5"/>
  <c r="Z14" i="5"/>
  <c r="Z13" i="5"/>
  <c r="Z15" i="5"/>
  <c r="Z18" i="5"/>
  <c r="Z12" i="5"/>
  <c r="Z20" i="5"/>
  <c r="Z7" i="5"/>
  <c r="Z11" i="5"/>
  <c r="Z6" i="5"/>
  <c r="Y9" i="5"/>
  <c r="X25" i="5"/>
  <c r="Y16" i="5"/>
  <c r="X24" i="5" l="1"/>
  <c r="Y148" i="5"/>
  <c r="Y153" i="5"/>
  <c r="Y152" i="5"/>
  <c r="Z170" i="5" a="1"/>
  <c r="Z170" i="5" s="1"/>
  <c r="AA169" i="5"/>
  <c r="U188" i="5" a="1"/>
  <c r="U188" i="5" s="1"/>
  <c r="AI188" i="5" s="1"/>
  <c r="AL188" i="5" s="1"/>
  <c r="Y23" i="5"/>
  <c r="U187" i="5" a="1"/>
  <c r="U187" i="5" s="1"/>
  <c r="U186" i="5" a="1"/>
  <c r="U186" i="5" s="1"/>
  <c r="U185" i="5" a="1"/>
  <c r="U185" i="5" s="1"/>
  <c r="U184" i="5" a="1"/>
  <c r="U184" i="5" s="1"/>
  <c r="U183" i="5" a="1"/>
  <c r="U183" i="5" s="1"/>
  <c r="U80" i="5"/>
  <c r="AI74" i="5"/>
  <c r="AL74" i="5" s="1"/>
  <c r="Z65" i="5"/>
  <c r="Z70" i="5"/>
  <c r="Z73" i="5"/>
  <c r="Z71" i="5"/>
  <c r="Z78" i="5"/>
  <c r="Z72" i="5"/>
  <c r="Z66" i="5"/>
  <c r="Z77" i="5"/>
  <c r="Z64" i="5"/>
  <c r="Z58" i="5"/>
  <c r="Z76" i="5"/>
  <c r="Z51" i="5"/>
  <c r="Z69" i="5"/>
  <c r="X86" i="5"/>
  <c r="W67" i="5"/>
  <c r="X87" i="5"/>
  <c r="Y61" i="5"/>
  <c r="Y31" i="5"/>
  <c r="X44" i="5"/>
  <c r="Z35" i="5"/>
  <c r="Z150" i="5" s="1"/>
  <c r="Z53" i="5"/>
  <c r="Z36" i="5"/>
  <c r="Z151" i="5" s="1"/>
  <c r="Z54" i="5"/>
  <c r="Y43" i="5"/>
  <c r="Z30" i="5"/>
  <c r="Z48" i="5"/>
  <c r="Z41" i="5"/>
  <c r="Z59" i="5"/>
  <c r="Y56" i="5"/>
  <c r="Z37" i="5"/>
  <c r="Z55" i="5"/>
  <c r="Z28" i="5"/>
  <c r="Z147" i="5" s="1"/>
  <c r="Z46" i="5"/>
  <c r="Y79" i="5"/>
  <c r="Z29" i="5"/>
  <c r="Z47" i="5"/>
  <c r="Y38" i="5"/>
  <c r="Z42" i="5"/>
  <c r="Z60" i="5"/>
  <c r="Z34" i="5"/>
  <c r="Z149" i="5" s="1"/>
  <c r="Z52" i="5"/>
  <c r="Y49" i="5"/>
  <c r="Z33" i="5"/>
  <c r="Z40" i="5"/>
  <c r="V62" i="5"/>
  <c r="W62" i="5"/>
  <c r="Y25" i="5"/>
  <c r="Z21" i="5"/>
  <c r="Z9" i="5"/>
  <c r="Z16" i="5"/>
  <c r="AB4" i="5"/>
  <c r="AB298" i="5" s="1"/>
  <c r="AA7" i="5"/>
  <c r="AA15" i="5"/>
  <c r="AA8" i="5"/>
  <c r="AA18" i="5"/>
  <c r="AA19" i="5"/>
  <c r="AA11" i="5"/>
  <c r="AA12" i="5"/>
  <c r="AA20" i="5"/>
  <c r="AA13" i="5"/>
  <c r="AA14" i="5"/>
  <c r="AA6" i="5"/>
  <c r="Y24" i="5" l="1"/>
  <c r="Z148" i="5"/>
  <c r="Z152" i="5"/>
  <c r="Z153" i="5"/>
  <c r="AA170" i="5" a="1"/>
  <c r="AA170" i="5" s="1"/>
  <c r="AB169" i="5"/>
  <c r="Z23" i="5"/>
  <c r="Z24" i="5" s="1"/>
  <c r="U81" i="5"/>
  <c r="AI80" i="5"/>
  <c r="W104" i="5"/>
  <c r="V104" i="5"/>
  <c r="AA65" i="5"/>
  <c r="AA77" i="5"/>
  <c r="AA72" i="5"/>
  <c r="AA66" i="5"/>
  <c r="AA73" i="5"/>
  <c r="AA71" i="5"/>
  <c r="AA78" i="5"/>
  <c r="AA70" i="5"/>
  <c r="AA64" i="5"/>
  <c r="AA58" i="5"/>
  <c r="AA76" i="5"/>
  <c r="AA51" i="5"/>
  <c r="AA69" i="5"/>
  <c r="W74" i="5"/>
  <c r="W80" i="5" s="1"/>
  <c r="X67" i="5"/>
  <c r="V74" i="5"/>
  <c r="V188" i="5" s="1" a="1"/>
  <c r="V188" i="5" s="1"/>
  <c r="Y87" i="5"/>
  <c r="Y86" i="5"/>
  <c r="Y44" i="5"/>
  <c r="Z49" i="5"/>
  <c r="Z31" i="5"/>
  <c r="Z61" i="5"/>
  <c r="AA41" i="5"/>
  <c r="AA59" i="5"/>
  <c r="Z79" i="5"/>
  <c r="Z43" i="5"/>
  <c r="Z56" i="5"/>
  <c r="AA30" i="5"/>
  <c r="AA48" i="5"/>
  <c r="AA35" i="5"/>
  <c r="AA150" i="5" s="1"/>
  <c r="AA53" i="5"/>
  <c r="AA37" i="5"/>
  <c r="AA55" i="5"/>
  <c r="AA29" i="5"/>
  <c r="AA47" i="5"/>
  <c r="AA28" i="5"/>
  <c r="AA147" i="5" s="1"/>
  <c r="AA46" i="5"/>
  <c r="AA36" i="5"/>
  <c r="AA151" i="5" s="1"/>
  <c r="AA54" i="5"/>
  <c r="AA42" i="5"/>
  <c r="AA60" i="5"/>
  <c r="AA34" i="5"/>
  <c r="AA149" i="5" s="1"/>
  <c r="AA52" i="5"/>
  <c r="Z38" i="5"/>
  <c r="AA33" i="5"/>
  <c r="AA148" i="5" s="1"/>
  <c r="AA40" i="5"/>
  <c r="X62" i="5"/>
  <c r="X104" i="5" s="1"/>
  <c r="AA16" i="5"/>
  <c r="AA21" i="5"/>
  <c r="Z25" i="5"/>
  <c r="AA9" i="5"/>
  <c r="AC4" i="5"/>
  <c r="AC298" i="5" s="1"/>
  <c r="AB6" i="5"/>
  <c r="AB14" i="5"/>
  <c r="AB7" i="5"/>
  <c r="AB15" i="5"/>
  <c r="AB8" i="5"/>
  <c r="AB18" i="5"/>
  <c r="AB11" i="5"/>
  <c r="AB19" i="5"/>
  <c r="AB12" i="5"/>
  <c r="AB13" i="5"/>
  <c r="AB20" i="5"/>
  <c r="AA152" i="5" l="1"/>
  <c r="AA153" i="5"/>
  <c r="AB170" i="5" a="1"/>
  <c r="AB170" i="5" s="1"/>
  <c r="AC169" i="5"/>
  <c r="W188" i="5" a="1"/>
  <c r="W188" i="5" s="1"/>
  <c r="AA23" i="5"/>
  <c r="AA24" i="5" s="1"/>
  <c r="W184" i="5" a="1"/>
  <c r="W184" i="5" s="1"/>
  <c r="W189" i="5" a="1"/>
  <c r="W189" i="5" s="1"/>
  <c r="W187" i="5" a="1"/>
  <c r="W187" i="5" s="1"/>
  <c r="W185" i="5" a="1"/>
  <c r="W185" i="5" s="1"/>
  <c r="W183" i="5" a="1"/>
  <c r="W183" i="5" s="1"/>
  <c r="W186" i="5" a="1"/>
  <c r="W186" i="5" s="1"/>
  <c r="V189" i="5" a="1"/>
  <c r="V189" i="5" s="1"/>
  <c r="V183" i="5" a="1"/>
  <c r="V183" i="5" s="1"/>
  <c r="V185" i="5" a="1"/>
  <c r="V185" i="5" s="1"/>
  <c r="V184" i="5" a="1"/>
  <c r="V184" i="5" s="1"/>
  <c r="V187" i="5" a="1"/>
  <c r="V187" i="5" s="1"/>
  <c r="V186" i="5" a="1"/>
  <c r="V186" i="5" s="1"/>
  <c r="U82" i="5"/>
  <c r="AI81" i="5"/>
  <c r="V80" i="5"/>
  <c r="V81" i="5" s="1"/>
  <c r="W81" i="5"/>
  <c r="W82" i="5" s="1"/>
  <c r="AB66" i="5"/>
  <c r="AB73" i="5"/>
  <c r="AB65" i="5"/>
  <c r="AB71" i="5"/>
  <c r="AB70" i="5"/>
  <c r="AB72" i="5"/>
  <c r="AB77" i="5"/>
  <c r="AB64" i="5"/>
  <c r="AB78" i="5"/>
  <c r="AB58" i="5"/>
  <c r="AB76" i="5"/>
  <c r="AB51" i="5"/>
  <c r="AB69" i="5"/>
  <c r="AL80" i="5"/>
  <c r="Y67" i="5"/>
  <c r="X74" i="5"/>
  <c r="X80" i="5" s="1"/>
  <c r="X81" i="5" s="1"/>
  <c r="X82" i="5" s="1"/>
  <c r="Z86" i="5"/>
  <c r="Z87" i="5"/>
  <c r="AA49" i="5"/>
  <c r="AA31" i="5"/>
  <c r="AA56" i="5"/>
  <c r="AA61" i="5"/>
  <c r="AA43" i="5"/>
  <c r="AB36" i="5"/>
  <c r="AB151" i="5" s="1"/>
  <c r="AB54" i="5"/>
  <c r="AB28" i="5"/>
  <c r="AB147" i="5" s="1"/>
  <c r="AB46" i="5"/>
  <c r="AB30" i="5"/>
  <c r="AB48" i="5"/>
  <c r="AB37" i="5"/>
  <c r="AB55" i="5"/>
  <c r="AA79" i="5"/>
  <c r="AB42" i="5"/>
  <c r="AB60" i="5"/>
  <c r="AB29" i="5"/>
  <c r="AB47" i="5"/>
  <c r="AB35" i="5"/>
  <c r="AB150" i="5" s="1"/>
  <c r="AB53" i="5"/>
  <c r="AB34" i="5"/>
  <c r="AB149" i="5" s="1"/>
  <c r="AB52" i="5"/>
  <c r="AB41" i="5"/>
  <c r="AB59" i="5"/>
  <c r="AA38" i="5"/>
  <c r="Z44" i="5"/>
  <c r="AB33" i="5"/>
  <c r="AL62" i="5"/>
  <c r="Y62" i="5"/>
  <c r="Y104" i="5" s="1"/>
  <c r="AB40" i="5"/>
  <c r="AA25" i="5"/>
  <c r="AD4" i="5"/>
  <c r="AD298" i="5" s="1"/>
  <c r="AC12" i="5"/>
  <c r="AC20" i="5"/>
  <c r="AC13" i="5"/>
  <c r="AC6" i="5"/>
  <c r="AC14" i="5"/>
  <c r="AC7" i="5"/>
  <c r="AC8" i="5"/>
  <c r="AC15" i="5"/>
  <c r="AC18" i="5"/>
  <c r="AC11" i="5"/>
  <c r="AC19" i="5"/>
  <c r="AB16" i="5"/>
  <c r="AB21" i="5"/>
  <c r="AB9" i="5"/>
  <c r="AB148" i="5" l="1"/>
  <c r="AB152" i="5"/>
  <c r="AB153" i="5"/>
  <c r="AC170" i="5" a="1"/>
  <c r="AC170" i="5" s="1"/>
  <c r="AD169" i="5"/>
  <c r="X188" i="5" a="1"/>
  <c r="X188" i="5" s="1"/>
  <c r="AB23" i="5"/>
  <c r="AB24" i="5" s="1"/>
  <c r="X189" i="5" a="1"/>
  <c r="X189" i="5" s="1"/>
  <c r="X187" i="5" a="1"/>
  <c r="X187" i="5" s="1"/>
  <c r="X183" i="5" a="1"/>
  <c r="X183" i="5" s="1"/>
  <c r="X184" i="5" a="1"/>
  <c r="X184" i="5" s="1"/>
  <c r="X186" i="5" a="1"/>
  <c r="X186" i="5" s="1"/>
  <c r="X185" i="5" a="1"/>
  <c r="X185" i="5" s="1"/>
  <c r="AC65" i="5"/>
  <c r="AC71" i="5"/>
  <c r="AC70" i="5"/>
  <c r="AC78" i="5"/>
  <c r="AC77" i="5"/>
  <c r="AC72" i="5"/>
  <c r="AC73" i="5"/>
  <c r="AC66" i="5"/>
  <c r="AC64" i="5"/>
  <c r="AC58" i="5"/>
  <c r="AC76" i="5"/>
  <c r="V82" i="5"/>
  <c r="AC51" i="5"/>
  <c r="AC69" i="5"/>
  <c r="Z67" i="5"/>
  <c r="Y74" i="5"/>
  <c r="Y80" i="5" s="1"/>
  <c r="Y81" i="5" s="1"/>
  <c r="Y82" i="5" s="1"/>
  <c r="AA87" i="5"/>
  <c r="AA86" i="5"/>
  <c r="AA44" i="5"/>
  <c r="AB61" i="5"/>
  <c r="AB31" i="5"/>
  <c r="AC35" i="5"/>
  <c r="AC150" i="5" s="1"/>
  <c r="AC53" i="5"/>
  <c r="AB38" i="5"/>
  <c r="AB87" i="5" s="1"/>
  <c r="AB43" i="5"/>
  <c r="AC28" i="5"/>
  <c r="AC147" i="5" s="1"/>
  <c r="AC46" i="5"/>
  <c r="AC42" i="5"/>
  <c r="AC60" i="5"/>
  <c r="AC34" i="5"/>
  <c r="AC149" i="5" s="1"/>
  <c r="AC52" i="5"/>
  <c r="AC41" i="5"/>
  <c r="AC59" i="5"/>
  <c r="AB79" i="5"/>
  <c r="AB56" i="5"/>
  <c r="AC37" i="5"/>
  <c r="AC55" i="5"/>
  <c r="AC30" i="5"/>
  <c r="AC48" i="5"/>
  <c r="AC29" i="5"/>
  <c r="AC47" i="5"/>
  <c r="AC36" i="5"/>
  <c r="AC151" i="5" s="1"/>
  <c r="AC54" i="5"/>
  <c r="AB49" i="5"/>
  <c r="AC40" i="5"/>
  <c r="Z62" i="5"/>
  <c r="AC33" i="5"/>
  <c r="AC148" i="5" s="1"/>
  <c r="AC9" i="5"/>
  <c r="AC16" i="5"/>
  <c r="AC21" i="5"/>
  <c r="AE4" i="5"/>
  <c r="AD12" i="5"/>
  <c r="AD19" i="5"/>
  <c r="AD13" i="5"/>
  <c r="AD20" i="5"/>
  <c r="AD7" i="5"/>
  <c r="AD6" i="5"/>
  <c r="AD14" i="5"/>
  <c r="AD15" i="5"/>
  <c r="AD8" i="5"/>
  <c r="AD11" i="5"/>
  <c r="AD18" i="5"/>
  <c r="AB25" i="5"/>
  <c r="AC153" i="5" l="1"/>
  <c r="AC152" i="5"/>
  <c r="AD170" i="5" a="1"/>
  <c r="AD170" i="5" s="1"/>
  <c r="AE169" i="5"/>
  <c r="Y188" i="5" a="1"/>
  <c r="Y188" i="5" s="1"/>
  <c r="AC23" i="5"/>
  <c r="AC24" i="5" s="1"/>
  <c r="AF4" i="5"/>
  <c r="AE298" i="5"/>
  <c r="Y183" i="5" a="1"/>
  <c r="Y183" i="5" s="1"/>
  <c r="Y189" i="5" a="1"/>
  <c r="Y189" i="5" s="1"/>
  <c r="Y187" i="5" a="1"/>
  <c r="Y187" i="5" s="1"/>
  <c r="Y186" i="5" a="1"/>
  <c r="Y186" i="5" s="1"/>
  <c r="Y185" i="5" a="1"/>
  <c r="Y185" i="5" s="1"/>
  <c r="Y184" i="5" a="1"/>
  <c r="Y184" i="5" s="1"/>
  <c r="Z104" i="5"/>
  <c r="AD78" i="5"/>
  <c r="AD71" i="5"/>
  <c r="AD70" i="5"/>
  <c r="AD66" i="5"/>
  <c r="AD77" i="5"/>
  <c r="AD73" i="5"/>
  <c r="AD72" i="5"/>
  <c r="AD65" i="5"/>
  <c r="AD64" i="5"/>
  <c r="AL81" i="5"/>
  <c r="AD58" i="5"/>
  <c r="AD76" i="5"/>
  <c r="AD51" i="5"/>
  <c r="AD69" i="5"/>
  <c r="AA67" i="5"/>
  <c r="Z74" i="5"/>
  <c r="Z80" i="5" s="1"/>
  <c r="Z81" i="5" s="1"/>
  <c r="Z82" i="5" s="1"/>
  <c r="AB86" i="5"/>
  <c r="AC56" i="5"/>
  <c r="AC79" i="5"/>
  <c r="AC31" i="5"/>
  <c r="AC61" i="5"/>
  <c r="AD41" i="5"/>
  <c r="AD59" i="5"/>
  <c r="AD34" i="5"/>
  <c r="AD149" i="5" s="1"/>
  <c r="AD52" i="5"/>
  <c r="AC43" i="5"/>
  <c r="AD36" i="5"/>
  <c r="AD151" i="5" s="1"/>
  <c r="AD54" i="5"/>
  <c r="AD37" i="5"/>
  <c r="AD55" i="5"/>
  <c r="AD30" i="5"/>
  <c r="AD48" i="5"/>
  <c r="AC49" i="5"/>
  <c r="AD28" i="5"/>
  <c r="AD147" i="5" s="1"/>
  <c r="AD46" i="5"/>
  <c r="AD29" i="5"/>
  <c r="AD47" i="5"/>
  <c r="AC38" i="5"/>
  <c r="AC87" i="5" s="1"/>
  <c r="AB44" i="5"/>
  <c r="AD42" i="5"/>
  <c r="AD60" i="5"/>
  <c r="AD35" i="5"/>
  <c r="AD150" i="5" s="1"/>
  <c r="AD53" i="5"/>
  <c r="AA62" i="5"/>
  <c r="AA104" i="5" s="1"/>
  <c r="AD40" i="5"/>
  <c r="AD33" i="5"/>
  <c r="AD21" i="5"/>
  <c r="AE12" i="5"/>
  <c r="AE18" i="5"/>
  <c r="AE13" i="5"/>
  <c r="AE8" i="5"/>
  <c r="AE19" i="5"/>
  <c r="AE15" i="5"/>
  <c r="AE14" i="5"/>
  <c r="AE20" i="5"/>
  <c r="AE6" i="5"/>
  <c r="AE7" i="5"/>
  <c r="AE11" i="5"/>
  <c r="AC25" i="5"/>
  <c r="AD16" i="5"/>
  <c r="AD9" i="5"/>
  <c r="AD148" i="5" l="1"/>
  <c r="AD153" i="5"/>
  <c r="AD152" i="5"/>
  <c r="AE170" i="5" a="1"/>
  <c r="AE170" i="5" s="1"/>
  <c r="AF169" i="5"/>
  <c r="Z188" i="5" a="1"/>
  <c r="Z188" i="5" s="1"/>
  <c r="AD23" i="5"/>
  <c r="AD24" i="5" s="1"/>
  <c r="AG4" i="5"/>
  <c r="AG298" i="5" s="1"/>
  <c r="AF298" i="5"/>
  <c r="Z189" i="5" a="1"/>
  <c r="Z189" i="5" s="1"/>
  <c r="Z187" i="5" a="1"/>
  <c r="Z187" i="5" s="1"/>
  <c r="Z186" i="5" a="1"/>
  <c r="Z186" i="5" s="1"/>
  <c r="Z185" i="5" a="1"/>
  <c r="Z185" i="5" s="1"/>
  <c r="Z184" i="5" a="1"/>
  <c r="Z184" i="5" s="1"/>
  <c r="Z183" i="5" a="1"/>
  <c r="Z183" i="5" s="1"/>
  <c r="AE66" i="5"/>
  <c r="AE77" i="5"/>
  <c r="AE70" i="5"/>
  <c r="AE71" i="5"/>
  <c r="AE72" i="5"/>
  <c r="AE65" i="5"/>
  <c r="AE73" i="5"/>
  <c r="AE64" i="5"/>
  <c r="AE78" i="5"/>
  <c r="AJ232" i="5"/>
  <c r="AE58" i="5"/>
  <c r="AE76" i="5"/>
  <c r="AE51" i="5"/>
  <c r="AE69" i="5"/>
  <c r="AA74" i="5"/>
  <c r="AA80" i="5" s="1"/>
  <c r="AA81" i="5" s="1"/>
  <c r="AA82" i="5" s="1"/>
  <c r="AB67" i="5"/>
  <c r="AC86" i="5"/>
  <c r="AD61" i="5"/>
  <c r="AC44" i="5"/>
  <c r="AE29" i="5"/>
  <c r="AE47" i="5"/>
  <c r="AE30" i="5"/>
  <c r="AE48" i="5"/>
  <c r="AD56" i="5"/>
  <c r="AE28" i="5"/>
  <c r="AE147" i="5" s="1"/>
  <c r="AE46" i="5"/>
  <c r="AE41" i="5"/>
  <c r="AE59" i="5"/>
  <c r="AE35" i="5"/>
  <c r="AE150" i="5" s="1"/>
  <c r="AE53" i="5"/>
  <c r="AD31" i="5"/>
  <c r="AD43" i="5"/>
  <c r="AD49" i="5"/>
  <c r="AE34" i="5"/>
  <c r="AE149" i="5" s="1"/>
  <c r="AE52" i="5"/>
  <c r="AE42" i="5"/>
  <c r="AE60" i="5"/>
  <c r="AE36" i="5"/>
  <c r="AE151" i="5" s="1"/>
  <c r="AE54" i="5"/>
  <c r="AD38" i="5"/>
  <c r="AE37" i="5"/>
  <c r="AE55" i="5"/>
  <c r="AD79" i="5"/>
  <c r="AB62" i="5"/>
  <c r="AE40" i="5"/>
  <c r="AE33" i="5"/>
  <c r="AD25" i="5"/>
  <c r="AE9" i="5"/>
  <c r="AF12" i="5"/>
  <c r="AF15" i="5"/>
  <c r="AF14" i="5"/>
  <c r="AF13" i="5"/>
  <c r="AF11" i="5"/>
  <c r="AF20" i="5"/>
  <c r="AF18" i="5"/>
  <c r="AF6" i="5"/>
  <c r="AF7" i="5"/>
  <c r="AF8" i="5"/>
  <c r="AF19" i="5"/>
  <c r="AE21" i="5"/>
  <c r="AE16" i="5"/>
  <c r="AE148" i="5" l="1"/>
  <c r="AE152" i="5"/>
  <c r="AE153" i="5"/>
  <c r="AF170" i="5" a="1"/>
  <c r="AF170" i="5" s="1"/>
  <c r="AG169" i="5"/>
  <c r="AG170" i="5" s="1" a="1"/>
  <c r="AG170" i="5" s="1"/>
  <c r="AA188" i="5" a="1"/>
  <c r="AA188" i="5" s="1"/>
  <c r="AE23" i="5"/>
  <c r="AE24" i="5" s="1"/>
  <c r="AA187" i="5" a="1"/>
  <c r="AA187" i="5" s="1"/>
  <c r="AA186" i="5" a="1"/>
  <c r="AA186" i="5" s="1"/>
  <c r="AA185" i="5" a="1"/>
  <c r="AA185" i="5" s="1"/>
  <c r="AA184" i="5" a="1"/>
  <c r="AA184" i="5" s="1"/>
  <c r="AA183" i="5" a="1"/>
  <c r="AA183" i="5" s="1"/>
  <c r="AA189" i="5" a="1"/>
  <c r="AA189" i="5" s="1"/>
  <c r="AB104" i="5"/>
  <c r="AF66" i="5"/>
  <c r="AF78" i="5"/>
  <c r="AF65" i="5"/>
  <c r="AF71" i="5"/>
  <c r="AF77" i="5"/>
  <c r="AF72" i="5"/>
  <c r="AF73" i="5"/>
  <c r="AF70" i="5"/>
  <c r="AF64" i="5"/>
  <c r="AM232" i="5"/>
  <c r="AF58" i="5"/>
  <c r="AF76" i="5"/>
  <c r="AF51" i="5"/>
  <c r="AF69" i="5"/>
  <c r="AB74" i="5"/>
  <c r="AB80" i="5" s="1"/>
  <c r="AB81" i="5" s="1"/>
  <c r="AC67" i="5"/>
  <c r="AD86" i="5"/>
  <c r="AD87" i="5"/>
  <c r="AE61" i="5"/>
  <c r="AE56" i="5"/>
  <c r="AE49" i="5"/>
  <c r="AD44" i="5"/>
  <c r="AE31" i="5"/>
  <c r="AF35" i="5"/>
  <c r="AF150" i="5" s="1"/>
  <c r="AF53" i="5"/>
  <c r="AF36" i="5"/>
  <c r="AF151" i="5" s="1"/>
  <c r="AF54" i="5"/>
  <c r="AF34" i="5"/>
  <c r="AF149" i="5" s="1"/>
  <c r="AF52" i="5"/>
  <c r="AF41" i="5"/>
  <c r="AF59" i="5"/>
  <c r="AF30" i="5"/>
  <c r="AF48" i="5"/>
  <c r="AF29" i="5"/>
  <c r="AF47" i="5"/>
  <c r="AF37" i="5"/>
  <c r="AF55" i="5"/>
  <c r="AE38" i="5"/>
  <c r="AF28" i="5"/>
  <c r="AF147" i="5" s="1"/>
  <c r="AF46" i="5"/>
  <c r="AE43" i="5"/>
  <c r="AF42" i="5"/>
  <c r="AF60" i="5"/>
  <c r="AE79" i="5"/>
  <c r="AC62" i="5"/>
  <c r="AC104" i="5" s="1"/>
  <c r="AF40" i="5"/>
  <c r="AF33" i="5"/>
  <c r="AE25" i="5"/>
  <c r="AF16" i="5"/>
  <c r="AF21" i="5"/>
  <c r="AF9" i="5"/>
  <c r="AG14" i="5"/>
  <c r="AG15" i="5"/>
  <c r="AG18" i="5"/>
  <c r="AG13" i="5"/>
  <c r="AG12" i="5"/>
  <c r="AG19" i="5"/>
  <c r="AJ19" i="5" s="1"/>
  <c r="AM19" i="5" s="1"/>
  <c r="AG7" i="5"/>
  <c r="AJ7" i="5" s="1"/>
  <c r="AM7" i="5" s="1"/>
  <c r="AG8" i="5"/>
  <c r="AJ8" i="5" s="1"/>
  <c r="AM8" i="5" s="1"/>
  <c r="AG6" i="5"/>
  <c r="AG11" i="5"/>
  <c r="AJ11" i="5" s="1"/>
  <c r="AM11" i="5" s="1"/>
  <c r="AG20" i="5"/>
  <c r="AJ20" i="5" s="1"/>
  <c r="AM20" i="5" s="1"/>
  <c r="AF148" i="5" l="1"/>
  <c r="AF152" i="5"/>
  <c r="AF153" i="5"/>
  <c r="AB188" i="5" a="1"/>
  <c r="AB188" i="5" s="1"/>
  <c r="AF23" i="5"/>
  <c r="AF24" i="5" s="1"/>
  <c r="AB187" i="5" a="1"/>
  <c r="AB187" i="5" s="1"/>
  <c r="AB186" i="5" a="1"/>
  <c r="AB186" i="5" s="1"/>
  <c r="AB185" i="5" a="1"/>
  <c r="AB185" i="5" s="1"/>
  <c r="AB184" i="5" a="1"/>
  <c r="AB184" i="5" s="1"/>
  <c r="AB183" i="5" a="1"/>
  <c r="AB183" i="5" s="1"/>
  <c r="AB189" i="5" a="1"/>
  <c r="AB189" i="5" s="1"/>
  <c r="AG71" i="5"/>
  <c r="AJ71" i="5" s="1"/>
  <c r="AM71" i="5" s="1"/>
  <c r="AJ13" i="5"/>
  <c r="AM13" i="5" s="1"/>
  <c r="AG73" i="5"/>
  <c r="AJ73" i="5" s="1"/>
  <c r="AM73" i="5" s="1"/>
  <c r="AJ15" i="5"/>
  <c r="AM15" i="5" s="1"/>
  <c r="AG72" i="5"/>
  <c r="AJ72" i="5" s="1"/>
  <c r="AM72" i="5" s="1"/>
  <c r="AJ14" i="5"/>
  <c r="AM14" i="5" s="1"/>
  <c r="AB82" i="5"/>
  <c r="AG70" i="5"/>
  <c r="AJ70" i="5" s="1"/>
  <c r="AM70" i="5" s="1"/>
  <c r="AJ12" i="5"/>
  <c r="AM12" i="5" s="1"/>
  <c r="AJ18" i="5"/>
  <c r="AM18" i="5" s="1"/>
  <c r="AJ6" i="5"/>
  <c r="AM6" i="5" s="1"/>
  <c r="AG66" i="5"/>
  <c r="AJ66" i="5" s="1"/>
  <c r="AM66" i="5" s="1"/>
  <c r="AG78" i="5"/>
  <c r="AJ78" i="5" s="1"/>
  <c r="AM78" i="5" s="1"/>
  <c r="AG65" i="5"/>
  <c r="AJ65" i="5" s="1"/>
  <c r="AM65" i="5" s="1"/>
  <c r="AG77" i="5"/>
  <c r="AJ77" i="5" s="1"/>
  <c r="AM77" i="5" s="1"/>
  <c r="AG64" i="5"/>
  <c r="AG58" i="5"/>
  <c r="AJ58" i="5" s="1"/>
  <c r="AM58" i="5" s="1"/>
  <c r="AG76" i="5"/>
  <c r="AJ76" i="5" s="1"/>
  <c r="AM76" i="5" s="1"/>
  <c r="AG51" i="5"/>
  <c r="AJ51" i="5" s="1"/>
  <c r="AM51" i="5" s="1"/>
  <c r="AG69" i="5"/>
  <c r="AJ69" i="5" s="1"/>
  <c r="AM69" i="5" s="1"/>
  <c r="AD67" i="5"/>
  <c r="AC74" i="5"/>
  <c r="AC80" i="5" s="1"/>
  <c r="AC81" i="5" s="1"/>
  <c r="AC82" i="5" s="1"/>
  <c r="AE86" i="5"/>
  <c r="AE87" i="5"/>
  <c r="AE44" i="5"/>
  <c r="AF61" i="5"/>
  <c r="AF56" i="5"/>
  <c r="AG37" i="5"/>
  <c r="AJ37" i="5" s="1"/>
  <c r="AM37" i="5" s="1"/>
  <c r="AG55" i="5"/>
  <c r="AJ55" i="5" s="1"/>
  <c r="AM55" i="5" s="1"/>
  <c r="AF31" i="5"/>
  <c r="AF49" i="5"/>
  <c r="AG30" i="5"/>
  <c r="AJ30" i="5" s="1"/>
  <c r="AM30" i="5" s="1"/>
  <c r="AG48" i="5"/>
  <c r="AJ48" i="5" s="1"/>
  <c r="AM48" i="5" s="1"/>
  <c r="AF79" i="5"/>
  <c r="AG36" i="5"/>
  <c r="AG151" i="5" s="1"/>
  <c r="AG54" i="5"/>
  <c r="AJ54" i="5" s="1"/>
  <c r="AM54" i="5" s="1"/>
  <c r="AG29" i="5"/>
  <c r="AG47" i="5"/>
  <c r="AJ47" i="5" s="1"/>
  <c r="AM47" i="5" s="1"/>
  <c r="AG34" i="5"/>
  <c r="AG52" i="5"/>
  <c r="AJ52" i="5" s="1"/>
  <c r="AM52" i="5" s="1"/>
  <c r="AF38" i="5"/>
  <c r="AG42" i="5"/>
  <c r="AJ42" i="5" s="1"/>
  <c r="AM42" i="5" s="1"/>
  <c r="AG60" i="5"/>
  <c r="AJ60" i="5" s="1"/>
  <c r="AM60" i="5" s="1"/>
  <c r="AG28" i="5"/>
  <c r="AG147" i="5" s="1"/>
  <c r="AG46" i="5"/>
  <c r="AJ46" i="5" s="1"/>
  <c r="AM46" i="5" s="1"/>
  <c r="AG41" i="5"/>
  <c r="AG59" i="5"/>
  <c r="AJ59" i="5" s="1"/>
  <c r="AM59" i="5" s="1"/>
  <c r="AG35" i="5"/>
  <c r="AG150" i="5" s="1"/>
  <c r="AG53" i="5"/>
  <c r="AJ53" i="5" s="1"/>
  <c r="AM53" i="5" s="1"/>
  <c r="AF43" i="5"/>
  <c r="AD62" i="5"/>
  <c r="AD104" i="5" s="1"/>
  <c r="AG33" i="5"/>
  <c r="AG148" i="5" s="1"/>
  <c r="AG40" i="5"/>
  <c r="AG21" i="5"/>
  <c r="AG9" i="5"/>
  <c r="AJ9" i="5" s="1"/>
  <c r="AM9" i="5" s="1"/>
  <c r="AG16" i="5"/>
  <c r="AJ16" i="5" s="1"/>
  <c r="AM16" i="5" s="1"/>
  <c r="AF25" i="5"/>
  <c r="AJ29" i="5" l="1"/>
  <c r="AM29" i="5" s="1"/>
  <c r="AG152" i="5"/>
  <c r="AG153" i="5"/>
  <c r="AJ34" i="5"/>
  <c r="AM34" i="5" s="1"/>
  <c r="AG149" i="5"/>
  <c r="AC188" i="5" a="1"/>
  <c r="AC188" i="5" s="1"/>
  <c r="AJ35" i="5"/>
  <c r="AM35" i="5" s="1"/>
  <c r="AJ41" i="5"/>
  <c r="AM41" i="5" s="1"/>
  <c r="AJ40" i="5"/>
  <c r="AM40" i="5" s="1"/>
  <c r="AJ33" i="5"/>
  <c r="AM33" i="5" s="1"/>
  <c r="AJ28" i="5"/>
  <c r="AM28" i="5" s="1"/>
  <c r="AJ21" i="5"/>
  <c r="AM21" i="5" s="1"/>
  <c r="AG23" i="5"/>
  <c r="AG24" i="5" s="1"/>
  <c r="AC187" i="5" a="1"/>
  <c r="AC187" i="5" s="1"/>
  <c r="AC186" i="5" a="1"/>
  <c r="AC186" i="5" s="1"/>
  <c r="AC183" i="5" a="1"/>
  <c r="AC183" i="5" s="1"/>
  <c r="AJ64" i="5"/>
  <c r="AM64" i="5" s="1"/>
  <c r="AC184" i="5" a="1"/>
  <c r="AC184" i="5" s="1"/>
  <c r="AC189" i="5" a="1"/>
  <c r="AC189" i="5" s="1"/>
  <c r="AC185" i="5" a="1"/>
  <c r="AC185" i="5" s="1"/>
  <c r="AJ36" i="5"/>
  <c r="AM36" i="5" s="1"/>
  <c r="AJ148" i="5"/>
  <c r="AD74" i="5"/>
  <c r="AD80" i="5" s="1"/>
  <c r="AD81" i="5" s="1"/>
  <c r="AD82" i="5" s="1"/>
  <c r="AE67" i="5"/>
  <c r="AF87" i="5"/>
  <c r="AF86" i="5"/>
  <c r="AG31" i="5"/>
  <c r="AJ31" i="5" s="1"/>
  <c r="AM31" i="5" s="1"/>
  <c r="AG61" i="5"/>
  <c r="AJ61" i="5" s="1"/>
  <c r="AM61" i="5" s="1"/>
  <c r="AG79" i="5"/>
  <c r="AJ79" i="5" s="1"/>
  <c r="AM79" i="5" s="1"/>
  <c r="AF44" i="5"/>
  <c r="AG49" i="5"/>
  <c r="AJ49" i="5" s="1"/>
  <c r="AM49" i="5" s="1"/>
  <c r="AG38" i="5"/>
  <c r="AJ38" i="5" s="1"/>
  <c r="AM38" i="5" s="1"/>
  <c r="AG56" i="5"/>
  <c r="AJ56" i="5" s="1"/>
  <c r="AM56" i="5" s="1"/>
  <c r="AG43" i="5"/>
  <c r="AJ43" i="5" s="1"/>
  <c r="AM43" i="5" s="1"/>
  <c r="AE62" i="5"/>
  <c r="AE104" i="5" s="1"/>
  <c r="AG25" i="5"/>
  <c r="AJ25" i="5" s="1"/>
  <c r="AL25" i="5"/>
  <c r="AD188" i="5" l="1" a="1"/>
  <c r="AD188" i="5" s="1"/>
  <c r="AJ147" i="5"/>
  <c r="AD184" i="5" a="1"/>
  <c r="AD184" i="5" s="1"/>
  <c r="AD183" i="5" a="1"/>
  <c r="AD183" i="5" s="1"/>
  <c r="AD185" i="5" a="1"/>
  <c r="AD185" i="5" s="1"/>
  <c r="AD189" i="5" a="1"/>
  <c r="AD189" i="5" s="1"/>
  <c r="AD187" i="5" a="1"/>
  <c r="AD187" i="5" s="1"/>
  <c r="AD186" i="5" a="1"/>
  <c r="AD186" i="5" s="1"/>
  <c r="AF67" i="5"/>
  <c r="AE74" i="5"/>
  <c r="AE80" i="5" s="1"/>
  <c r="AE81" i="5" s="1"/>
  <c r="AE82" i="5" s="1"/>
  <c r="AG87" i="5"/>
  <c r="AG86" i="5"/>
  <c r="AG44" i="5"/>
  <c r="AJ44" i="5" s="1"/>
  <c r="AF62" i="5"/>
  <c r="AF104" i="5" s="1"/>
  <c r="AJ23" i="5"/>
  <c r="AM23" i="5" s="1"/>
  <c r="AE188" i="5" l="1" a="1"/>
  <c r="AE188" i="5" s="1"/>
  <c r="AE183" i="5" a="1"/>
  <c r="AE183" i="5" s="1"/>
  <c r="AE184" i="5" a="1"/>
  <c r="AE184" i="5" s="1"/>
  <c r="AE189" i="5" a="1"/>
  <c r="AE189" i="5" s="1"/>
  <c r="AE185" i="5" a="1"/>
  <c r="AE185" i="5" s="1"/>
  <c r="AE187" i="5" a="1"/>
  <c r="AE187" i="5" s="1"/>
  <c r="AE186" i="5" a="1"/>
  <c r="AE186" i="5" s="1"/>
  <c r="AJ86" i="5"/>
  <c r="AM86" i="5" s="1"/>
  <c r="AJ87" i="5"/>
  <c r="AM87" i="5" s="1"/>
  <c r="AG67" i="5"/>
  <c r="AF74" i="5"/>
  <c r="AF80" i="5" s="1"/>
  <c r="AF81" i="5" s="1"/>
  <c r="AF82" i="5" s="1"/>
  <c r="AJ24" i="5"/>
  <c r="AM44" i="5"/>
  <c r="AF188" i="5" l="1" a="1"/>
  <c r="AF188" i="5" s="1"/>
  <c r="AF185" i="5" a="1"/>
  <c r="AF185" i="5" s="1"/>
  <c r="AF184" i="5" a="1"/>
  <c r="AF184" i="5" s="1"/>
  <c r="AF183" i="5" a="1"/>
  <c r="AF183" i="5" s="1"/>
  <c r="AF189" i="5" a="1"/>
  <c r="AF189" i="5" s="1"/>
  <c r="AF187" i="5" a="1"/>
  <c r="AF187" i="5" s="1"/>
  <c r="AF186" i="5" a="1"/>
  <c r="AF186" i="5" s="1"/>
  <c r="AJ67" i="5"/>
  <c r="AM67" i="5" s="1"/>
  <c r="AG62" i="5"/>
  <c r="AJ62" i="5" s="1"/>
  <c r="AG104" i="5" l="1"/>
  <c r="AG74" i="5"/>
  <c r="AG188" i="5" s="1" a="1"/>
  <c r="AG188" i="5" s="1"/>
  <c r="AJ188" i="5" s="1"/>
  <c r="AM188" i="5" s="1"/>
  <c r="AG183" i="5" l="1" a="1"/>
  <c r="AG183" i="5" s="1"/>
  <c r="AG189" i="5" a="1"/>
  <c r="AG189" i="5" s="1"/>
  <c r="AG184" i="5" a="1"/>
  <c r="AG184" i="5" s="1"/>
  <c r="AG186" i="5" a="1"/>
  <c r="AG186" i="5" s="1"/>
  <c r="AG187" i="5" a="1"/>
  <c r="AG187" i="5" s="1"/>
  <c r="AG185" i="5" a="1"/>
  <c r="AG185" i="5" s="1"/>
  <c r="AG80" i="5"/>
  <c r="AJ80" i="5" s="1"/>
  <c r="AJ74" i="5"/>
  <c r="AM74" i="5" s="1"/>
  <c r="AM62" i="5"/>
  <c r="AG81" i="5" l="1"/>
  <c r="AJ81" i="5" s="1"/>
  <c r="AM81" i="5" s="1"/>
  <c r="AM80" i="5"/>
  <c r="AG82" i="5" l="1"/>
  <c r="AM25" i="5"/>
  <c r="K208" i="5" l="1"/>
  <c r="K206" i="5"/>
  <c r="K204" i="5"/>
  <c r="K203" i="5"/>
  <c r="K207" i="5"/>
  <c r="K205" i="5"/>
  <c r="K209" i="5"/>
  <c r="K210" i="5" l="1"/>
  <c r="V305" i="5" l="1"/>
  <c r="K85" i="5" l="1"/>
  <c r="K88" i="5" l="1"/>
  <c r="K97" i="5" s="1"/>
  <c r="K89" i="5" l="1"/>
  <c r="K98" i="5" s="1"/>
  <c r="K90" i="5" l="1"/>
  <c r="K91" i="5" s="1"/>
  <c r="K92" i="5" s="1"/>
  <c r="K106" i="5" l="1"/>
  <c r="K107" i="5"/>
  <c r="K105" i="5"/>
  <c r="K168" i="5" s="1"/>
  <c r="K171" i="5" l="1" a="1"/>
  <c r="K171" i="5" s="1"/>
  <c r="K172" i="5" s="1"/>
  <c r="K179" i="5" s="1" a="1"/>
  <c r="K179" i="5" s="1"/>
  <c r="K115" i="5"/>
  <c r="K133" i="5" s="1"/>
  <c r="K198" i="5" s="1"/>
  <c r="K216" i="5" s="1"/>
  <c r="K114" i="5"/>
  <c r="K117" i="5"/>
  <c r="K135" i="5" s="1"/>
  <c r="K121" i="5"/>
  <c r="K122" i="5"/>
  <c r="K116" i="5"/>
  <c r="K118" i="5"/>
  <c r="K136" i="5" s="1"/>
  <c r="K123" i="5"/>
  <c r="K141" i="5" s="1"/>
  <c r="J172" i="5"/>
  <c r="J179" i="5" s="1" a="1"/>
  <c r="J179" i="5" s="1"/>
  <c r="K110" i="5"/>
  <c r="K128" i="5" s="1"/>
  <c r="K111" i="5"/>
  <c r="K129" i="5" s="1"/>
  <c r="K109" i="5"/>
  <c r="K162" i="5" s="1"/>
  <c r="K93" i="5"/>
  <c r="K95" i="5" s="1"/>
  <c r="K100" i="5" s="1"/>
  <c r="K99" i="5"/>
  <c r="J239" i="5" l="1"/>
  <c r="K239" i="5"/>
  <c r="K266" i="5" s="1"/>
  <c r="K134" i="5"/>
  <c r="K197" i="5" s="1"/>
  <c r="K215" i="5" s="1"/>
  <c r="K140" i="5"/>
  <c r="K199" i="5" s="1"/>
  <c r="K217" i="5" s="1"/>
  <c r="K132" i="5"/>
  <c r="K196" i="5" s="1"/>
  <c r="K214" i="5" s="1"/>
  <c r="K139" i="5"/>
  <c r="K127" i="5"/>
  <c r="K194" i="5" s="1"/>
  <c r="K212" i="5" s="1"/>
  <c r="J174" i="5" a="1"/>
  <c r="J174" i="5" s="1"/>
  <c r="J234" i="5" s="1"/>
  <c r="J175" i="5" a="1"/>
  <c r="J175" i="5" s="1"/>
  <c r="J235" i="5" s="1"/>
  <c r="J262" i="5" s="1"/>
  <c r="J280" i="5" s="1"/>
  <c r="J177" i="5" a="1"/>
  <c r="J177" i="5" s="1"/>
  <c r="J237" i="5" s="1"/>
  <c r="J264" i="5" s="1"/>
  <c r="J282" i="5" s="1"/>
  <c r="J180" i="5" a="1"/>
  <c r="J180" i="5" s="1"/>
  <c r="J240" i="5" s="1"/>
  <c r="J267" i="5" s="1"/>
  <c r="J285" i="5" s="1"/>
  <c r="J178" i="5" a="1"/>
  <c r="J178" i="5" s="1"/>
  <c r="J238" i="5" s="1"/>
  <c r="J265" i="5" s="1"/>
  <c r="J283" i="5" s="1"/>
  <c r="J176" i="5" a="1"/>
  <c r="J176" i="5" s="1"/>
  <c r="J236" i="5" s="1"/>
  <c r="J263" i="5" s="1"/>
  <c r="J281" i="5" s="1"/>
  <c r="K177" i="5" a="1"/>
  <c r="K177" i="5" s="1"/>
  <c r="K174" i="5" a="1"/>
  <c r="K174" i="5" s="1"/>
  <c r="K234" i="5" s="1"/>
  <c r="K261" i="5" s="1"/>
  <c r="K180" i="5" a="1"/>
  <c r="K180" i="5" s="1"/>
  <c r="K178" i="5" a="1"/>
  <c r="K178" i="5" s="1"/>
  <c r="K176" i="5" a="1"/>
  <c r="K176" i="5" s="1"/>
  <c r="K175" i="5" a="1"/>
  <c r="K175" i="5" s="1"/>
  <c r="K161" i="5"/>
  <c r="K159" i="5"/>
  <c r="K124" i="5"/>
  <c r="K160" i="5"/>
  <c r="K158" i="5"/>
  <c r="K119" i="5"/>
  <c r="K163" i="5"/>
  <c r="K157" i="5"/>
  <c r="K112" i="5"/>
  <c r="K200" i="5" l="1"/>
  <c r="K218" i="5" s="1"/>
  <c r="K195" i="5"/>
  <c r="K213" i="5" s="1"/>
  <c r="J266" i="5"/>
  <c r="K235" i="5"/>
  <c r="K262" i="5" s="1"/>
  <c r="K236" i="5"/>
  <c r="K263" i="5" s="1"/>
  <c r="K238" i="5"/>
  <c r="K265" i="5" s="1"/>
  <c r="K240" i="5"/>
  <c r="K267" i="5" s="1"/>
  <c r="K237" i="5"/>
  <c r="K264" i="5" s="1"/>
  <c r="K137" i="5"/>
  <c r="J254" i="5"/>
  <c r="J256" i="5"/>
  <c r="J258" i="5"/>
  <c r="J255" i="5"/>
  <c r="J253" i="5"/>
  <c r="J261" i="5"/>
  <c r="J241" i="5"/>
  <c r="K190" i="5"/>
  <c r="J190" i="5"/>
  <c r="K181" i="5"/>
  <c r="J181" i="5"/>
  <c r="K142" i="5"/>
  <c r="K125" i="5"/>
  <c r="K101" i="5"/>
  <c r="L85" i="5" s="1"/>
  <c r="K154" i="5"/>
  <c r="K130" i="5"/>
  <c r="J284" i="5" l="1"/>
  <c r="K268" i="5"/>
  <c r="K241" i="5"/>
  <c r="L88" i="5"/>
  <c r="L89" i="5" s="1"/>
  <c r="J279" i="5"/>
  <c r="J268" i="5"/>
  <c r="K143" i="5"/>
  <c r="K164" i="5"/>
  <c r="K201" i="5"/>
  <c r="J257" i="5" l="1"/>
  <c r="J252" i="5"/>
  <c r="J286" i="5"/>
  <c r="J293" i="5" s="1"/>
  <c r="L90" i="5"/>
  <c r="L98" i="5"/>
  <c r="K219" i="5"/>
  <c r="L308" i="5" s="1"/>
  <c r="K226" i="5" l="1"/>
  <c r="L208" i="5" s="1"/>
  <c r="J295" i="5"/>
  <c r="J291" i="5"/>
  <c r="J294" i="5"/>
  <c r="J289" i="5"/>
  <c r="J292" i="5"/>
  <c r="J290" i="5"/>
  <c r="J288" i="5"/>
  <c r="K228" i="5"/>
  <c r="K223" i="5"/>
  <c r="K225" i="5"/>
  <c r="L207" i="5" s="1"/>
  <c r="K227" i="5"/>
  <c r="K224" i="5"/>
  <c r="K222" i="5"/>
  <c r="K221" i="5"/>
  <c r="J259" i="5"/>
  <c r="K309" i="5" s="1"/>
  <c r="L91" i="5"/>
  <c r="K310" i="5" l="1"/>
  <c r="K319" i="5" s="1"/>
  <c r="K248" i="5"/>
  <c r="K275" i="5" s="1"/>
  <c r="K284" i="5" s="1"/>
  <c r="K257" i="5" s="1"/>
  <c r="L97" i="5"/>
  <c r="K247" i="5"/>
  <c r="K244" i="5"/>
  <c r="K246" i="5"/>
  <c r="K245" i="5"/>
  <c r="K249" i="5"/>
  <c r="K243" i="5"/>
  <c r="L209" i="5"/>
  <c r="L205" i="5"/>
  <c r="L204" i="5"/>
  <c r="L203" i="5"/>
  <c r="L206" i="5"/>
  <c r="L105" i="5"/>
  <c r="L168" i="5" s="1"/>
  <c r="L171" i="5" s="1" a="1"/>
  <c r="L171" i="5" s="1"/>
  <c r="L172" i="5" s="1"/>
  <c r="L179" i="5" s="1" a="1"/>
  <c r="L179" i="5" s="1"/>
  <c r="L92" i="5"/>
  <c r="L107" i="5"/>
  <c r="L106" i="5"/>
  <c r="K330" i="5" l="1"/>
  <c r="K317" i="5"/>
  <c r="K328" i="5" s="1"/>
  <c r="K320" i="5"/>
  <c r="K315" i="5"/>
  <c r="K318" i="5"/>
  <c r="K329" i="5" s="1"/>
  <c r="K314" i="5"/>
  <c r="K325" i="5" s="1"/>
  <c r="K316" i="5"/>
  <c r="K327" i="5" s="1"/>
  <c r="K312" i="5"/>
  <c r="K271" i="5"/>
  <c r="K280" i="5" s="1"/>
  <c r="K253" i="5" s="1"/>
  <c r="K326" i="5"/>
  <c r="K276" i="5"/>
  <c r="K285" i="5" s="1"/>
  <c r="K258" i="5" s="1"/>
  <c r="K331" i="5"/>
  <c r="K272" i="5"/>
  <c r="K281" i="5" s="1"/>
  <c r="K254" i="5" s="1"/>
  <c r="K273" i="5"/>
  <c r="K282" i="5" s="1"/>
  <c r="K255" i="5" s="1"/>
  <c r="K274" i="5"/>
  <c r="K283" i="5" s="1"/>
  <c r="K256" i="5" s="1"/>
  <c r="K270" i="5"/>
  <c r="K279" i="5" s="1"/>
  <c r="K252" i="5" s="1"/>
  <c r="L239" i="5"/>
  <c r="L266" i="5" s="1"/>
  <c r="L210" i="5"/>
  <c r="K250" i="5"/>
  <c r="L123" i="5"/>
  <c r="L141" i="5" s="1"/>
  <c r="L109" i="5"/>
  <c r="L118" i="5"/>
  <c r="L136" i="5" s="1"/>
  <c r="L116" i="5"/>
  <c r="L121" i="5"/>
  <c r="L115" i="5"/>
  <c r="L133" i="5" s="1"/>
  <c r="L198" i="5" s="1"/>
  <c r="L216" i="5" s="1"/>
  <c r="L110" i="5"/>
  <c r="L128" i="5" s="1"/>
  <c r="L117" i="5"/>
  <c r="L135" i="5" s="1"/>
  <c r="L114" i="5"/>
  <c r="L111" i="5"/>
  <c r="L129" i="5" s="1"/>
  <c r="L122" i="5"/>
  <c r="L174" i="5" a="1"/>
  <c r="L174" i="5" s="1"/>
  <c r="L234" i="5" s="1"/>
  <c r="L261" i="5" s="1"/>
  <c r="L178" i="5" a="1"/>
  <c r="L178" i="5" s="1"/>
  <c r="L238" i="5" s="1"/>
  <c r="L265" i="5" s="1"/>
  <c r="L177" i="5" a="1"/>
  <c r="L177" i="5" s="1"/>
  <c r="L237" i="5" s="1"/>
  <c r="L264" i="5" s="1"/>
  <c r="L180" i="5" a="1"/>
  <c r="L180" i="5" s="1"/>
  <c r="L240" i="5" s="1"/>
  <c r="L267" i="5" s="1"/>
  <c r="L176" i="5" a="1"/>
  <c r="L176" i="5" s="1"/>
  <c r="L236" i="5" s="1"/>
  <c r="L263" i="5" s="1"/>
  <c r="L175" i="5" a="1"/>
  <c r="L175" i="5" s="1"/>
  <c r="L235" i="5" s="1"/>
  <c r="L262" i="5" s="1"/>
  <c r="L93" i="5"/>
  <c r="L99" i="5"/>
  <c r="K321" i="5" l="1"/>
  <c r="L162" i="5"/>
  <c r="K332" i="5"/>
  <c r="L139" i="5"/>
  <c r="L200" i="5" s="1"/>
  <c r="L218" i="5" s="1"/>
  <c r="K277" i="5"/>
  <c r="L134" i="5"/>
  <c r="L197" i="5" s="1"/>
  <c r="L215" i="5" s="1"/>
  <c r="L127" i="5"/>
  <c r="L194" i="5" s="1"/>
  <c r="L212" i="5" s="1"/>
  <c r="L140" i="5"/>
  <c r="L199" i="5" s="1"/>
  <c r="L217" i="5" s="1"/>
  <c r="L132" i="5"/>
  <c r="L195" i="5" s="1"/>
  <c r="L213" i="5" s="1"/>
  <c r="L159" i="5"/>
  <c r="L157" i="5"/>
  <c r="L112" i="5"/>
  <c r="L160" i="5"/>
  <c r="L163" i="5"/>
  <c r="L158" i="5"/>
  <c r="L119" i="5"/>
  <c r="L161" i="5"/>
  <c r="L124" i="5"/>
  <c r="L95" i="5"/>
  <c r="L100" i="5" s="1"/>
  <c r="L101" i="5" s="1"/>
  <c r="M85" i="5" s="1"/>
  <c r="L241" i="5"/>
  <c r="K286" i="5"/>
  <c r="K293" i="5" s="1"/>
  <c r="L190" i="5"/>
  <c r="L181" i="5"/>
  <c r="L154" i="5"/>
  <c r="L137" i="5" l="1"/>
  <c r="L196" i="5"/>
  <c r="L214" i="5" s="1"/>
  <c r="L130" i="5"/>
  <c r="K295" i="5"/>
  <c r="K292" i="5"/>
  <c r="K290" i="5"/>
  <c r="K294" i="5"/>
  <c r="K289" i="5"/>
  <c r="K291" i="5"/>
  <c r="K288" i="5"/>
  <c r="M88" i="5"/>
  <c r="M89" i="5" s="1"/>
  <c r="L125" i="5"/>
  <c r="L164" i="5"/>
  <c r="L268" i="5"/>
  <c r="K259" i="5"/>
  <c r="L309" i="5" s="1"/>
  <c r="L142" i="5"/>
  <c r="L310" i="5" l="1"/>
  <c r="L319" i="5" s="1"/>
  <c r="L248" i="5"/>
  <c r="L275" i="5" s="1"/>
  <c r="L284" i="5" s="1"/>
  <c r="L257" i="5" s="1"/>
  <c r="L243" i="5"/>
  <c r="L246" i="5"/>
  <c r="L244" i="5"/>
  <c r="L245" i="5"/>
  <c r="L247" i="5"/>
  <c r="L249" i="5"/>
  <c r="L143" i="5"/>
  <c r="M90" i="5"/>
  <c r="M91" i="5" s="1"/>
  <c r="M92" i="5" s="1"/>
  <c r="L201" i="5"/>
  <c r="M98" i="5"/>
  <c r="L318" i="5" l="1"/>
  <c r="L314" i="5"/>
  <c r="L325" i="5" s="1"/>
  <c r="L317" i="5"/>
  <c r="L328" i="5" s="1"/>
  <c r="L316" i="5"/>
  <c r="L327" i="5" s="1"/>
  <c r="L315" i="5"/>
  <c r="L320" i="5"/>
  <c r="L331" i="5" s="1"/>
  <c r="L312" i="5"/>
  <c r="L330" i="5"/>
  <c r="L274" i="5"/>
  <c r="L283" i="5" s="1"/>
  <c r="L256" i="5" s="1"/>
  <c r="L271" i="5"/>
  <c r="L280" i="5" s="1"/>
  <c r="L253" i="5" s="1"/>
  <c r="L326" i="5"/>
  <c r="L276" i="5"/>
  <c r="L285" i="5" s="1"/>
  <c r="L258" i="5" s="1"/>
  <c r="L272" i="5"/>
  <c r="L281" i="5" s="1"/>
  <c r="L254" i="5" s="1"/>
  <c r="L273" i="5"/>
  <c r="L282" i="5" s="1"/>
  <c r="L255" i="5" s="1"/>
  <c r="L270" i="5"/>
  <c r="L279" i="5" s="1"/>
  <c r="L252" i="5" s="1"/>
  <c r="L219" i="5"/>
  <c r="M308" i="5" s="1"/>
  <c r="L250" i="5"/>
  <c r="M106" i="5"/>
  <c r="M105" i="5"/>
  <c r="M168" i="5" s="1"/>
  <c r="M107" i="5"/>
  <c r="L321" i="5" l="1"/>
  <c r="L329" i="5"/>
  <c r="L332" i="5" s="1"/>
  <c r="L226" i="5"/>
  <c r="M208" i="5" s="1"/>
  <c r="L277" i="5"/>
  <c r="L228" i="5"/>
  <c r="L224" i="5"/>
  <c r="L223" i="5"/>
  <c r="L225" i="5"/>
  <c r="L222" i="5"/>
  <c r="L221" i="5"/>
  <c r="L227" i="5"/>
  <c r="M171" i="5" a="1"/>
  <c r="M171" i="5" s="1"/>
  <c r="M172" i="5" s="1"/>
  <c r="M179" i="5" s="1" a="1"/>
  <c r="M179" i="5" s="1"/>
  <c r="L286" i="5"/>
  <c r="L293" i="5" s="1"/>
  <c r="M111" i="5"/>
  <c r="M129" i="5" s="1"/>
  <c r="M110" i="5"/>
  <c r="M128" i="5" s="1"/>
  <c r="M117" i="5"/>
  <c r="M135" i="5" s="1"/>
  <c r="M116" i="5"/>
  <c r="M115" i="5"/>
  <c r="M133" i="5" s="1"/>
  <c r="M198" i="5" s="1"/>
  <c r="M121" i="5"/>
  <c r="M118" i="5"/>
  <c r="M136" i="5" s="1"/>
  <c r="M122" i="5"/>
  <c r="M114" i="5"/>
  <c r="M123" i="5"/>
  <c r="M141" i="5" s="1"/>
  <c r="M109" i="5"/>
  <c r="M93" i="5"/>
  <c r="M95" i="5" s="1"/>
  <c r="M100" i="5" s="1"/>
  <c r="M99" i="5"/>
  <c r="M97" i="5" l="1"/>
  <c r="M204" i="5"/>
  <c r="M205" i="5"/>
  <c r="M206" i="5"/>
  <c r="M203" i="5"/>
  <c r="M207" i="5"/>
  <c r="M216" i="5" s="1"/>
  <c r="M239" i="5"/>
  <c r="M266" i="5" s="1"/>
  <c r="M209" i="5"/>
  <c r="M162" i="5"/>
  <c r="M132" i="5"/>
  <c r="M196" i="5" s="1"/>
  <c r="M140" i="5"/>
  <c r="M199" i="5" s="1"/>
  <c r="M217" i="5" s="1"/>
  <c r="M139" i="5"/>
  <c r="M134" i="5"/>
  <c r="M197" i="5" s="1"/>
  <c r="M127" i="5"/>
  <c r="M194" i="5" s="1"/>
  <c r="L295" i="5"/>
  <c r="L294" i="5"/>
  <c r="L292" i="5"/>
  <c r="L290" i="5"/>
  <c r="L289" i="5"/>
  <c r="L291" i="5"/>
  <c r="L288" i="5"/>
  <c r="L259" i="5"/>
  <c r="M309" i="5" s="1"/>
  <c r="M310" i="5" s="1"/>
  <c r="M319" i="5" s="1"/>
  <c r="M178" i="5" a="1"/>
  <c r="M178" i="5" s="1"/>
  <c r="M238" i="5" s="1"/>
  <c r="M265" i="5" s="1"/>
  <c r="M177" i="5" a="1"/>
  <c r="M177" i="5" s="1"/>
  <c r="M237" i="5" s="1"/>
  <c r="M264" i="5" s="1"/>
  <c r="M176" i="5" a="1"/>
  <c r="M176" i="5" s="1"/>
  <c r="M236" i="5" s="1"/>
  <c r="M263" i="5" s="1"/>
  <c r="M175" i="5" a="1"/>
  <c r="M175" i="5" s="1"/>
  <c r="M235" i="5" s="1"/>
  <c r="M262" i="5" s="1"/>
  <c r="M180" i="5" a="1"/>
  <c r="M180" i="5" s="1"/>
  <c r="M240" i="5" s="1"/>
  <c r="M267" i="5" s="1"/>
  <c r="M174" i="5" a="1"/>
  <c r="M174" i="5" s="1"/>
  <c r="M234" i="5" s="1"/>
  <c r="M261" i="5" s="1"/>
  <c r="M161" i="5"/>
  <c r="M159" i="5"/>
  <c r="M101" i="5"/>
  <c r="M157" i="5"/>
  <c r="M158" i="5"/>
  <c r="M160" i="5"/>
  <c r="M163" i="5"/>
  <c r="M119" i="5"/>
  <c r="M124" i="5"/>
  <c r="M112" i="5"/>
  <c r="M200" i="5" l="1"/>
  <c r="M218" i="5" s="1"/>
  <c r="M195" i="5"/>
  <c r="M213" i="5" s="1"/>
  <c r="M320" i="5"/>
  <c r="M248" i="5"/>
  <c r="M275" i="5" s="1"/>
  <c r="M284" i="5" s="1"/>
  <c r="M257" i="5" s="1"/>
  <c r="M244" i="5"/>
  <c r="M271" i="5" s="1"/>
  <c r="M280" i="5" s="1"/>
  <c r="M315" i="5"/>
  <c r="M245" i="5"/>
  <c r="M272" i="5" s="1"/>
  <c r="M281" i="5" s="1"/>
  <c r="M316" i="5"/>
  <c r="M243" i="5"/>
  <c r="M270" i="5" s="1"/>
  <c r="M279" i="5" s="1"/>
  <c r="M314" i="5"/>
  <c r="M246" i="5"/>
  <c r="M273" i="5" s="1"/>
  <c r="M282" i="5" s="1"/>
  <c r="M317" i="5"/>
  <c r="M247" i="5"/>
  <c r="M274" i="5" s="1"/>
  <c r="M283" i="5" s="1"/>
  <c r="M318" i="5"/>
  <c r="M212" i="5"/>
  <c r="M215" i="5"/>
  <c r="M214" i="5"/>
  <c r="M249" i="5"/>
  <c r="M276" i="5" s="1"/>
  <c r="M285" i="5" s="1"/>
  <c r="M312" i="5"/>
  <c r="M137" i="5"/>
  <c r="M210" i="5"/>
  <c r="M241" i="5"/>
  <c r="M190" i="5"/>
  <c r="M181" i="5"/>
  <c r="N85" i="5"/>
  <c r="M130" i="5"/>
  <c r="M142" i="5"/>
  <c r="M125" i="5"/>
  <c r="M330" i="5" l="1"/>
  <c r="M328" i="5"/>
  <c r="M327" i="5"/>
  <c r="M331" i="5"/>
  <c r="M326" i="5"/>
  <c r="M329" i="5"/>
  <c r="M325" i="5"/>
  <c r="M258" i="5"/>
  <c r="M256" i="5"/>
  <c r="M254" i="5"/>
  <c r="M255" i="5"/>
  <c r="M253" i="5"/>
  <c r="M321" i="5"/>
  <c r="M250" i="5"/>
  <c r="N88" i="5"/>
  <c r="N89" i="5" s="1"/>
  <c r="M268" i="5"/>
  <c r="M252" i="5"/>
  <c r="M143" i="5"/>
  <c r="M164" i="5"/>
  <c r="M201" i="5"/>
  <c r="M154" i="5"/>
  <c r="M332" i="5" l="1"/>
  <c r="M277" i="5"/>
  <c r="N90" i="5"/>
  <c r="N91" i="5" s="1"/>
  <c r="N92" i="5" s="1"/>
  <c r="N98" i="5"/>
  <c r="M286" i="5"/>
  <c r="M219" i="5"/>
  <c r="N308" i="5" s="1"/>
  <c r="M295" i="5" l="1"/>
  <c r="M293" i="5"/>
  <c r="M222" i="5"/>
  <c r="M226" i="5"/>
  <c r="M291" i="5"/>
  <c r="M290" i="5"/>
  <c r="M294" i="5"/>
  <c r="M289" i="5"/>
  <c r="M292" i="5"/>
  <c r="M288" i="5"/>
  <c r="M228" i="5"/>
  <c r="M227" i="5"/>
  <c r="M223" i="5"/>
  <c r="M224" i="5"/>
  <c r="M225" i="5"/>
  <c r="M221" i="5"/>
  <c r="M259" i="5"/>
  <c r="N309" i="5" s="1"/>
  <c r="N107" i="5"/>
  <c r="N105" i="5"/>
  <c r="N168" i="5" s="1"/>
  <c r="N106" i="5"/>
  <c r="N310" i="5" l="1"/>
  <c r="N209" i="5"/>
  <c r="N243" i="5"/>
  <c r="N270" i="5" s="1"/>
  <c r="N249" i="5"/>
  <c r="N276" i="5" s="1"/>
  <c r="N248" i="5"/>
  <c r="N275" i="5" s="1"/>
  <c r="N246" i="5"/>
  <c r="N273" i="5" s="1"/>
  <c r="N247" i="5"/>
  <c r="N274" i="5" s="1"/>
  <c r="N244" i="5"/>
  <c r="N271" i="5" s="1"/>
  <c r="N245" i="5"/>
  <c r="N272" i="5" s="1"/>
  <c r="N207" i="5"/>
  <c r="N206" i="5"/>
  <c r="N203" i="5"/>
  <c r="N208" i="5"/>
  <c r="N204" i="5"/>
  <c r="N205" i="5"/>
  <c r="N171" i="5" a="1"/>
  <c r="N171" i="5" s="1"/>
  <c r="N172" i="5" s="1"/>
  <c r="N179" i="5" s="1" a="1"/>
  <c r="N179" i="5" s="1"/>
  <c r="N118" i="5"/>
  <c r="N136" i="5" s="1"/>
  <c r="N116" i="5"/>
  <c r="N123" i="5"/>
  <c r="N141" i="5" s="1"/>
  <c r="N121" i="5"/>
  <c r="N93" i="5"/>
  <c r="N109" i="5"/>
  <c r="N110" i="5"/>
  <c r="N128" i="5" s="1"/>
  <c r="N99" i="5"/>
  <c r="N111" i="5"/>
  <c r="N129" i="5" s="1"/>
  <c r="N115" i="5"/>
  <c r="N133" i="5" s="1"/>
  <c r="N198" i="5" s="1"/>
  <c r="N117" i="5"/>
  <c r="N135" i="5" s="1"/>
  <c r="N122" i="5"/>
  <c r="N114" i="5"/>
  <c r="N162" i="5" l="1"/>
  <c r="N97" i="5"/>
  <c r="N216" i="5"/>
  <c r="N239" i="5"/>
  <c r="N250" i="5"/>
  <c r="N134" i="5"/>
  <c r="N197" i="5" s="1"/>
  <c r="N215" i="5" s="1"/>
  <c r="N132" i="5"/>
  <c r="N195" i="5" s="1"/>
  <c r="N213" i="5" s="1"/>
  <c r="N140" i="5"/>
  <c r="N199" i="5" s="1"/>
  <c r="N217" i="5" s="1"/>
  <c r="N127" i="5"/>
  <c r="N194" i="5" s="1"/>
  <c r="N212" i="5" s="1"/>
  <c r="N139" i="5"/>
  <c r="N200" i="5" s="1"/>
  <c r="N218" i="5" s="1"/>
  <c r="N210" i="5"/>
  <c r="N176" i="5" a="1"/>
  <c r="N176" i="5" s="1"/>
  <c r="N178" i="5" a="1"/>
  <c r="N178" i="5" s="1"/>
  <c r="N175" i="5" a="1"/>
  <c r="N175" i="5" s="1"/>
  <c r="N177" i="5" a="1"/>
  <c r="N177" i="5" s="1"/>
  <c r="N174" i="5" a="1"/>
  <c r="N174" i="5" s="1"/>
  <c r="N180" i="5" a="1"/>
  <c r="N180" i="5" s="1"/>
  <c r="N312" i="5"/>
  <c r="N158" i="5"/>
  <c r="N157" i="5"/>
  <c r="N95" i="5"/>
  <c r="N100" i="5" s="1"/>
  <c r="N101" i="5" s="1"/>
  <c r="O85" i="5" s="1"/>
  <c r="N163" i="5"/>
  <c r="N160" i="5"/>
  <c r="N277" i="5"/>
  <c r="N190" i="5"/>
  <c r="N119" i="5"/>
  <c r="N124" i="5"/>
  <c r="N161" i="5"/>
  <c r="N159" i="5"/>
  <c r="N112" i="5"/>
  <c r="N316" i="5" l="1"/>
  <c r="N327" i="5" s="1"/>
  <c r="N317" i="5"/>
  <c r="N328" i="5" s="1"/>
  <c r="N315" i="5"/>
  <c r="N326" i="5" s="1"/>
  <c r="N318" i="5"/>
  <c r="N329" i="5" s="1"/>
  <c r="N314" i="5"/>
  <c r="N325" i="5" s="1"/>
  <c r="N320" i="5"/>
  <c r="N331" i="5" s="1"/>
  <c r="N319" i="5"/>
  <c r="N330" i="5" s="1"/>
  <c r="N142" i="5"/>
  <c r="N137" i="5"/>
  <c r="N196" i="5"/>
  <c r="N214" i="5" s="1"/>
  <c r="N266" i="5"/>
  <c r="N240" i="5"/>
  <c r="N234" i="5"/>
  <c r="N261" i="5" s="1"/>
  <c r="N279" i="5" s="1"/>
  <c r="N237" i="5"/>
  <c r="N235" i="5"/>
  <c r="N238" i="5"/>
  <c r="N236" i="5"/>
  <c r="O88" i="5"/>
  <c r="O89" i="5" s="1"/>
  <c r="N181" i="5"/>
  <c r="N125" i="5"/>
  <c r="N130" i="5"/>
  <c r="N164" i="5"/>
  <c r="N154" i="5"/>
  <c r="N143" i="5" l="1"/>
  <c r="N332" i="5"/>
  <c r="N321" i="5"/>
  <c r="N284" i="5"/>
  <c r="N264" i="5"/>
  <c r="N267" i="5"/>
  <c r="N263" i="5"/>
  <c r="N265" i="5"/>
  <c r="N262" i="5"/>
  <c r="N252" i="5"/>
  <c r="N241" i="5"/>
  <c r="N201" i="5"/>
  <c r="O90" i="5"/>
  <c r="O98" i="5"/>
  <c r="N280" i="5" l="1"/>
  <c r="N285" i="5"/>
  <c r="N258" i="5" s="1"/>
  <c r="N268" i="5"/>
  <c r="N283" i="5"/>
  <c r="N256" i="5" s="1"/>
  <c r="N281" i="5"/>
  <c r="N282" i="5"/>
  <c r="N257" i="5"/>
  <c r="N219" i="5"/>
  <c r="O308" i="5" s="1"/>
  <c r="O91" i="5"/>
  <c r="O92" i="5" s="1"/>
  <c r="N226" i="5" l="1"/>
  <c r="O208" i="5" s="1"/>
  <c r="N254" i="5"/>
  <c r="N255" i="5"/>
  <c r="N286" i="5"/>
  <c r="N289" i="5" s="1"/>
  <c r="N253" i="5"/>
  <c r="N228" i="5"/>
  <c r="N221" i="5"/>
  <c r="N227" i="5"/>
  <c r="N225" i="5"/>
  <c r="N222" i="5"/>
  <c r="N224" i="5"/>
  <c r="N223" i="5"/>
  <c r="O106" i="5"/>
  <c r="O107" i="5"/>
  <c r="O105" i="5"/>
  <c r="O168" i="5" s="1"/>
  <c r="O171" i="5" s="1" a="1"/>
  <c r="O171" i="5" s="1"/>
  <c r="N290" i="5" l="1"/>
  <c r="N294" i="5"/>
  <c r="N295" i="5"/>
  <c r="O97" i="5"/>
  <c r="N259" i="5"/>
  <c r="O309" i="5" s="1"/>
  <c r="O310" i="5" s="1"/>
  <c r="N293" i="5"/>
  <c r="N291" i="5"/>
  <c r="N288" i="5"/>
  <c r="N292" i="5"/>
  <c r="O205" i="5"/>
  <c r="O207" i="5"/>
  <c r="O203" i="5"/>
  <c r="O206" i="5"/>
  <c r="O204" i="5"/>
  <c r="O209" i="5"/>
  <c r="O172" i="5"/>
  <c r="O179" i="5" s="1" a="1"/>
  <c r="O179" i="5" s="1"/>
  <c r="O111" i="5"/>
  <c r="O129" i="5" s="1"/>
  <c r="O114" i="5"/>
  <c r="O118" i="5"/>
  <c r="O136" i="5" s="1"/>
  <c r="O115" i="5"/>
  <c r="O133" i="5" s="1"/>
  <c r="O116" i="5"/>
  <c r="O117" i="5"/>
  <c r="O121" i="5"/>
  <c r="O122" i="5"/>
  <c r="O123" i="5"/>
  <c r="O141" i="5" s="1"/>
  <c r="O109" i="5"/>
  <c r="O110" i="5"/>
  <c r="O128" i="5" s="1"/>
  <c r="O93" i="5"/>
  <c r="O95" i="5" s="1"/>
  <c r="O100" i="5" s="1"/>
  <c r="O99" i="5"/>
  <c r="O315" i="5" l="1"/>
  <c r="O316" i="5"/>
  <c r="O320" i="5"/>
  <c r="O317" i="5"/>
  <c r="O249" i="5"/>
  <c r="O276" i="5" s="1"/>
  <c r="O245" i="5"/>
  <c r="O272" i="5" s="1"/>
  <c r="O314" i="5"/>
  <c r="O244" i="5"/>
  <c r="O271" i="5" s="1"/>
  <c r="O318" i="5"/>
  <c r="O243" i="5"/>
  <c r="O270" i="5" s="1"/>
  <c r="O246" i="5"/>
  <c r="O273" i="5" s="1"/>
  <c r="O247" i="5"/>
  <c r="O274" i="5" s="1"/>
  <c r="O248" i="5"/>
  <c r="O275" i="5" s="1"/>
  <c r="O319" i="5"/>
  <c r="O162" i="5"/>
  <c r="O239" i="5"/>
  <c r="O312" i="5"/>
  <c r="O132" i="5"/>
  <c r="O196" i="5" s="1"/>
  <c r="O214" i="5" s="1"/>
  <c r="O139" i="5"/>
  <c r="O200" i="5" s="1"/>
  <c r="O218" i="5" s="1"/>
  <c r="O127" i="5"/>
  <c r="O194" i="5" s="1"/>
  <c r="O212" i="5" s="1"/>
  <c r="O140" i="5"/>
  <c r="O199" i="5" s="1"/>
  <c r="O217" i="5" s="1"/>
  <c r="O134" i="5"/>
  <c r="O197" i="5" s="1"/>
  <c r="O215" i="5" s="1"/>
  <c r="O210" i="5"/>
  <c r="O161" i="5"/>
  <c r="O135" i="5"/>
  <c r="O198" i="5" s="1"/>
  <c r="O216" i="5" s="1"/>
  <c r="O159" i="5"/>
  <c r="O158" i="5"/>
  <c r="O178" i="5" a="1"/>
  <c r="O178" i="5" s="1"/>
  <c r="O238" i="5" s="1"/>
  <c r="O265" i="5" s="1"/>
  <c r="O177" i="5" a="1"/>
  <c r="O177" i="5" s="1"/>
  <c r="O237" i="5" s="1"/>
  <c r="O264" i="5" s="1"/>
  <c r="O176" i="5" a="1"/>
  <c r="O176" i="5" s="1"/>
  <c r="O236" i="5" s="1"/>
  <c r="O263" i="5" s="1"/>
  <c r="O281" i="5" s="1"/>
  <c r="O175" i="5" a="1"/>
  <c r="O175" i="5" s="1"/>
  <c r="O235" i="5" s="1"/>
  <c r="O262" i="5" s="1"/>
  <c r="O280" i="5" s="1"/>
  <c r="O174" i="5" a="1"/>
  <c r="O174" i="5" s="1"/>
  <c r="O234" i="5" s="1"/>
  <c r="O261" i="5" s="1"/>
  <c r="O180" i="5" a="1"/>
  <c r="O180" i="5" s="1"/>
  <c r="O240" i="5" s="1"/>
  <c r="O267" i="5" s="1"/>
  <c r="O285" i="5" s="1"/>
  <c r="O157" i="5"/>
  <c r="O163" i="5"/>
  <c r="O160" i="5"/>
  <c r="O124" i="5"/>
  <c r="O119" i="5"/>
  <c r="O112" i="5"/>
  <c r="O279" i="5" l="1"/>
  <c r="O325" i="5"/>
  <c r="O195" i="5"/>
  <c r="O213" i="5" s="1"/>
  <c r="O283" i="5"/>
  <c r="O256" i="5" s="1"/>
  <c r="O326" i="5"/>
  <c r="O282" i="5"/>
  <c r="O255" i="5" s="1"/>
  <c r="O327" i="5"/>
  <c r="O328" i="5"/>
  <c r="O331" i="5"/>
  <c r="O329" i="5"/>
  <c r="O277" i="5"/>
  <c r="O250" i="5"/>
  <c r="O330" i="5"/>
  <c r="O266" i="5"/>
  <c r="O142" i="5"/>
  <c r="O137" i="5"/>
  <c r="O321" i="5"/>
  <c r="O253" i="5"/>
  <c r="O254" i="5"/>
  <c r="O258" i="5"/>
  <c r="O241" i="5"/>
  <c r="O190" i="5"/>
  <c r="O181" i="5"/>
  <c r="O101" i="5"/>
  <c r="P85" i="5" s="1"/>
  <c r="O125" i="5"/>
  <c r="O154" i="5"/>
  <c r="O130" i="5"/>
  <c r="O332" i="5" l="1"/>
  <c r="O284" i="5"/>
  <c r="O143" i="5"/>
  <c r="P88" i="5"/>
  <c r="P89" i="5" s="1"/>
  <c r="P90" i="5" s="1"/>
  <c r="P91" i="5" s="1"/>
  <c r="O268" i="5"/>
  <c r="O252" i="5"/>
  <c r="O164" i="5"/>
  <c r="O201" i="5"/>
  <c r="O257" i="5" l="1"/>
  <c r="O219" i="5"/>
  <c r="P308" i="5" s="1"/>
  <c r="P106" i="5"/>
  <c r="P92" i="5"/>
  <c r="P98" i="5"/>
  <c r="O286" i="5"/>
  <c r="O293" i="5" s="1"/>
  <c r="P107" i="5"/>
  <c r="P105" i="5"/>
  <c r="O226" i="5" l="1"/>
  <c r="P208" i="5" s="1"/>
  <c r="O295" i="5"/>
  <c r="O290" i="5"/>
  <c r="O289" i="5"/>
  <c r="O292" i="5"/>
  <c r="O291" i="5"/>
  <c r="O294" i="5"/>
  <c r="O288" i="5"/>
  <c r="O228" i="5"/>
  <c r="O222" i="5"/>
  <c r="P204" i="5" s="1"/>
  <c r="O227" i="5"/>
  <c r="O221" i="5"/>
  <c r="P203" i="5" s="1"/>
  <c r="O224" i="5"/>
  <c r="P206" i="5" s="1"/>
  <c r="O225" i="5"/>
  <c r="P207" i="5" s="1"/>
  <c r="O223" i="5"/>
  <c r="P205" i="5" s="1"/>
  <c r="O259" i="5"/>
  <c r="P309" i="5" s="1"/>
  <c r="P248" i="5" s="1"/>
  <c r="P275" i="5" s="1"/>
  <c r="P168" i="5"/>
  <c r="P123" i="5"/>
  <c r="P141" i="5" s="1"/>
  <c r="P122" i="5"/>
  <c r="P121" i="5"/>
  <c r="P118" i="5"/>
  <c r="P136" i="5" s="1"/>
  <c r="P117" i="5"/>
  <c r="P116" i="5"/>
  <c r="P115" i="5"/>
  <c r="P133" i="5" s="1"/>
  <c r="P114" i="5"/>
  <c r="P111" i="5"/>
  <c r="P129" i="5" s="1"/>
  <c r="P110" i="5"/>
  <c r="P128" i="5" s="1"/>
  <c r="P109" i="5"/>
  <c r="P99" i="5"/>
  <c r="P93" i="5"/>
  <c r="P95" i="5" s="1"/>
  <c r="P100" i="5" s="1"/>
  <c r="P162" i="5" l="1"/>
  <c r="P310" i="5"/>
  <c r="P209" i="5"/>
  <c r="P243" i="5"/>
  <c r="P270" i="5" s="1"/>
  <c r="P249" i="5"/>
  <c r="P276" i="5" s="1"/>
  <c r="P246" i="5"/>
  <c r="P273" i="5" s="1"/>
  <c r="P247" i="5"/>
  <c r="P274" i="5" s="1"/>
  <c r="P244" i="5"/>
  <c r="P271" i="5" s="1"/>
  <c r="P245" i="5"/>
  <c r="P272" i="5" s="1"/>
  <c r="P134" i="5"/>
  <c r="P197" i="5" s="1"/>
  <c r="P215" i="5" s="1"/>
  <c r="P139" i="5"/>
  <c r="P200" i="5" s="1"/>
  <c r="P218" i="5" s="1"/>
  <c r="P140" i="5"/>
  <c r="P199" i="5" s="1"/>
  <c r="P217" i="5" s="1"/>
  <c r="P127" i="5"/>
  <c r="P194" i="5" s="1"/>
  <c r="P212" i="5" s="1"/>
  <c r="P132" i="5"/>
  <c r="P196" i="5" s="1"/>
  <c r="P214" i="5" s="1"/>
  <c r="P171" i="5" a="1"/>
  <c r="P171" i="5" s="1"/>
  <c r="P172" i="5" s="1"/>
  <c r="P179" i="5" s="1" a="1"/>
  <c r="P179" i="5" s="1"/>
  <c r="P161" i="5"/>
  <c r="P135" i="5"/>
  <c r="P198" i="5" s="1"/>
  <c r="P216" i="5" s="1"/>
  <c r="P158" i="5"/>
  <c r="P159" i="5"/>
  <c r="P157" i="5"/>
  <c r="P163" i="5"/>
  <c r="P160" i="5"/>
  <c r="P124" i="5"/>
  <c r="P112" i="5"/>
  <c r="P119" i="5"/>
  <c r="P195" i="5" l="1"/>
  <c r="P213" i="5" s="1"/>
  <c r="P97" i="5"/>
  <c r="P101" i="5" s="1"/>
  <c r="Q85" i="5" s="1"/>
  <c r="P239" i="5"/>
  <c r="P312" i="5"/>
  <c r="P210" i="5"/>
  <c r="P250" i="5"/>
  <c r="P277" i="5"/>
  <c r="P177" i="5" a="1"/>
  <c r="P177" i="5" s="1"/>
  <c r="P178" i="5" a="1"/>
  <c r="P178" i="5" s="1"/>
  <c r="P175" i="5" a="1"/>
  <c r="P175" i="5" s="1"/>
  <c r="P174" i="5" a="1"/>
  <c r="P174" i="5" s="1"/>
  <c r="P176" i="5" a="1"/>
  <c r="P176" i="5" s="1"/>
  <c r="P180" i="5" a="1"/>
  <c r="P180" i="5" s="1"/>
  <c r="P137" i="5"/>
  <c r="P190" i="5"/>
  <c r="P130" i="5"/>
  <c r="P164" i="5"/>
  <c r="P142" i="5"/>
  <c r="P125" i="5"/>
  <c r="P319" i="5" l="1"/>
  <c r="P330" i="5" s="1"/>
  <c r="P315" i="5"/>
  <c r="P326" i="5" s="1"/>
  <c r="P318" i="5"/>
  <c r="P329" i="5" s="1"/>
  <c r="P317" i="5"/>
  <c r="P328" i="5" s="1"/>
  <c r="P316" i="5"/>
  <c r="P327" i="5" s="1"/>
  <c r="P314" i="5"/>
  <c r="P325" i="5" s="1"/>
  <c r="P320" i="5"/>
  <c r="P331" i="5" s="1"/>
  <c r="P266" i="5"/>
  <c r="P240" i="5"/>
  <c r="P236" i="5"/>
  <c r="P234" i="5"/>
  <c r="P261" i="5" s="1"/>
  <c r="P279" i="5" s="1"/>
  <c r="P238" i="5"/>
  <c r="P237" i="5"/>
  <c r="P235" i="5"/>
  <c r="Q88" i="5"/>
  <c r="Q89" i="5" s="1"/>
  <c r="P181" i="5"/>
  <c r="P143" i="5"/>
  <c r="P154" i="5"/>
  <c r="P201" i="5"/>
  <c r="P332" i="5" l="1"/>
  <c r="P321" i="5"/>
  <c r="P284" i="5"/>
  <c r="P241" i="5"/>
  <c r="P262" i="5"/>
  <c r="P280" i="5" s="1"/>
  <c r="P253" i="5" s="1"/>
  <c r="P264" i="5"/>
  <c r="P267" i="5"/>
  <c r="P265" i="5"/>
  <c r="P263" i="5"/>
  <c r="P252" i="5"/>
  <c r="P219" i="5"/>
  <c r="Q308" i="5" s="1"/>
  <c r="Q90" i="5"/>
  <c r="Q98" i="5"/>
  <c r="P226" i="5" l="1"/>
  <c r="Q208" i="5" s="1"/>
  <c r="P285" i="5"/>
  <c r="P281" i="5"/>
  <c r="P282" i="5"/>
  <c r="P255" i="5" s="1"/>
  <c r="P283" i="5"/>
  <c r="P257" i="5"/>
  <c r="P268" i="5"/>
  <c r="P228" i="5"/>
  <c r="P221" i="5"/>
  <c r="P222" i="5"/>
  <c r="Q204" i="5" s="1"/>
  <c r="P225" i="5"/>
  <c r="P224" i="5"/>
  <c r="P223" i="5"/>
  <c r="P227" i="5"/>
  <c r="Q97" i="5"/>
  <c r="Q91" i="5"/>
  <c r="P286" i="5" l="1"/>
  <c r="P293" i="5" s="1"/>
  <c r="P256" i="5"/>
  <c r="P289" i="5"/>
  <c r="P288" i="5"/>
  <c r="P294" i="5"/>
  <c r="P290" i="5"/>
  <c r="P254" i="5"/>
  <c r="P295" i="5"/>
  <c r="P258" i="5"/>
  <c r="Q203" i="5"/>
  <c r="Q207" i="5"/>
  <c r="Q209" i="5"/>
  <c r="Q205" i="5"/>
  <c r="Q206" i="5"/>
  <c r="Q106" i="5"/>
  <c r="Q92" i="5"/>
  <c r="Q105" i="5"/>
  <c r="Q168" i="5" s="1"/>
  <c r="Q171" i="5" s="1" a="1"/>
  <c r="Q171" i="5" s="1"/>
  <c r="Q107" i="5"/>
  <c r="P292" i="5" l="1"/>
  <c r="P291" i="5"/>
  <c r="P259" i="5"/>
  <c r="Q309" i="5" s="1"/>
  <c r="Q310" i="5" s="1"/>
  <c r="Q318" i="5" s="1"/>
  <c r="Q210" i="5"/>
  <c r="Q121" i="5"/>
  <c r="Q122" i="5"/>
  <c r="Q123" i="5"/>
  <c r="Q141" i="5" s="1"/>
  <c r="Q117" i="5"/>
  <c r="Q118" i="5"/>
  <c r="Q136" i="5" s="1"/>
  <c r="Q116" i="5"/>
  <c r="Q115" i="5"/>
  <c r="Q133" i="5" s="1"/>
  <c r="Q172" i="5"/>
  <c r="Q179" i="5" s="1" a="1"/>
  <c r="Q179" i="5" s="1"/>
  <c r="Q109" i="5"/>
  <c r="Q110" i="5"/>
  <c r="Q111" i="5"/>
  <c r="Q129" i="5" s="1"/>
  <c r="Q114" i="5"/>
  <c r="Q93" i="5"/>
  <c r="Q99" i="5"/>
  <c r="Q247" i="5" l="1"/>
  <c r="Q274" i="5" s="1"/>
  <c r="Q315" i="5"/>
  <c r="Q244" i="5"/>
  <c r="Q271" i="5" s="1"/>
  <c r="Q314" i="5"/>
  <c r="Q320" i="5"/>
  <c r="Q316" i="5"/>
  <c r="Q243" i="5"/>
  <c r="Q270" i="5" s="1"/>
  <c r="Q249" i="5"/>
  <c r="Q276" i="5" s="1"/>
  <c r="Q245" i="5"/>
  <c r="Q272" i="5" s="1"/>
  <c r="Q312" i="5"/>
  <c r="Q319" i="5"/>
  <c r="Q317" i="5"/>
  <c r="Q248" i="5"/>
  <c r="Q275" i="5" s="1"/>
  <c r="Q246" i="5"/>
  <c r="Q273" i="5" s="1"/>
  <c r="Q239" i="5"/>
  <c r="Q162" i="5"/>
  <c r="Q134" i="5"/>
  <c r="Q197" i="5" s="1"/>
  <c r="Q215" i="5" s="1"/>
  <c r="Q140" i="5"/>
  <c r="Q139" i="5"/>
  <c r="Q124" i="5"/>
  <c r="Q163" i="5"/>
  <c r="Q331" i="5" s="1"/>
  <c r="Q128" i="5"/>
  <c r="Q195" i="5" s="1"/>
  <c r="Q213" i="5" s="1"/>
  <c r="Q158" i="5"/>
  <c r="Q326" i="5" s="1"/>
  <c r="Q127" i="5"/>
  <c r="Q194" i="5" s="1"/>
  <c r="Q212" i="5" s="1"/>
  <c r="Q160" i="5"/>
  <c r="Q132" i="5"/>
  <c r="Q161" i="5"/>
  <c r="Q329" i="5" s="1"/>
  <c r="Q135" i="5"/>
  <c r="Q198" i="5" s="1"/>
  <c r="Q216" i="5" s="1"/>
  <c r="Q159" i="5"/>
  <c r="Q95" i="5"/>
  <c r="Q100" i="5" s="1"/>
  <c r="Q101" i="5" s="1"/>
  <c r="R85" i="5" s="1"/>
  <c r="Q177" i="5" a="1"/>
  <c r="Q177" i="5" s="1"/>
  <c r="Q175" i="5" a="1"/>
  <c r="Q175" i="5" s="1"/>
  <c r="Q180" i="5" a="1"/>
  <c r="Q180" i="5" s="1"/>
  <c r="Q178" i="5" a="1"/>
  <c r="Q178" i="5" s="1"/>
  <c r="Q176" i="5" a="1"/>
  <c r="Q176" i="5" s="1"/>
  <c r="Q174" i="5" a="1"/>
  <c r="Q174" i="5" s="1"/>
  <c r="Q234" i="5" s="1"/>
  <c r="Q261" i="5" s="1"/>
  <c r="Q279" i="5" s="1"/>
  <c r="Q157" i="5"/>
  <c r="Q119" i="5"/>
  <c r="Q112" i="5"/>
  <c r="Q200" i="5" l="1"/>
  <c r="Q218" i="5" s="1"/>
  <c r="Q199" i="5"/>
  <c r="Q217" i="5" s="1"/>
  <c r="Q321" i="5"/>
  <c r="Q327" i="5"/>
  <c r="Q325" i="5"/>
  <c r="Q330" i="5"/>
  <c r="Q277" i="5"/>
  <c r="Q250" i="5"/>
  <c r="Q328" i="5"/>
  <c r="Q332" i="5" s="1"/>
  <c r="Q196" i="5"/>
  <c r="Q214" i="5" s="1"/>
  <c r="Q266" i="5"/>
  <c r="Q235" i="5"/>
  <c r="Q237" i="5"/>
  <c r="Q236" i="5"/>
  <c r="Q238" i="5"/>
  <c r="Q240" i="5"/>
  <c r="R88" i="5"/>
  <c r="R89" i="5" s="1"/>
  <c r="Q137" i="5"/>
  <c r="Q190" i="5"/>
  <c r="Q181" i="5"/>
  <c r="Q125" i="5"/>
  <c r="Q130" i="5"/>
  <c r="Q164" i="5"/>
  <c r="Q142" i="5"/>
  <c r="Q284" i="5" l="1"/>
  <c r="Q241" i="5"/>
  <c r="Q267" i="5"/>
  <c r="Q285" i="5" s="1"/>
  <c r="Q258" i="5" s="1"/>
  <c r="Q265" i="5"/>
  <c r="Q264" i="5"/>
  <c r="Q262" i="5"/>
  <c r="Q280" i="5" s="1"/>
  <c r="Q263" i="5"/>
  <c r="Q201" i="5"/>
  <c r="Q252" i="5"/>
  <c r="Q143" i="5"/>
  <c r="R98" i="5"/>
  <c r="R90" i="5"/>
  <c r="R91" i="5" s="1"/>
  <c r="Q154" i="5"/>
  <c r="Q219" i="5"/>
  <c r="R308" i="5" s="1"/>
  <c r="Q226" i="5" l="1"/>
  <c r="R208" i="5" s="1"/>
  <c r="Q282" i="5"/>
  <c r="Q281" i="5"/>
  <c r="Q283" i="5"/>
  <c r="Q257" i="5"/>
  <c r="Q268" i="5"/>
  <c r="Q253" i="5"/>
  <c r="Q228" i="5"/>
  <c r="Q224" i="5"/>
  <c r="Q222" i="5"/>
  <c r="Q225" i="5"/>
  <c r="Q221" i="5"/>
  <c r="Q223" i="5"/>
  <c r="Q227" i="5"/>
  <c r="R97" i="5"/>
  <c r="R106" i="5"/>
  <c r="R92" i="5"/>
  <c r="R107" i="5"/>
  <c r="R105" i="5"/>
  <c r="R168" i="5" s="1"/>
  <c r="R171" i="5" s="1" a="1"/>
  <c r="R171" i="5" s="1"/>
  <c r="R205" i="5" l="1"/>
  <c r="Q256" i="5"/>
  <c r="Q254" i="5"/>
  <c r="Q255" i="5"/>
  <c r="Q286" i="5"/>
  <c r="Q293" i="5" s="1"/>
  <c r="R204" i="5"/>
  <c r="R209" i="5"/>
  <c r="R203" i="5"/>
  <c r="R207" i="5"/>
  <c r="R206" i="5"/>
  <c r="R122" i="5"/>
  <c r="R123" i="5"/>
  <c r="R141" i="5" s="1"/>
  <c r="R121" i="5"/>
  <c r="R118" i="5"/>
  <c r="R136" i="5" s="1"/>
  <c r="R117" i="5"/>
  <c r="R114" i="5"/>
  <c r="R172" i="5"/>
  <c r="R179" i="5" s="1" a="1"/>
  <c r="R179" i="5" s="1"/>
  <c r="R115" i="5"/>
  <c r="R116" i="5"/>
  <c r="R93" i="5"/>
  <c r="R99" i="5"/>
  <c r="R109" i="5"/>
  <c r="R110" i="5"/>
  <c r="R128" i="5" s="1"/>
  <c r="R111" i="5"/>
  <c r="R129" i="5" s="1"/>
  <c r="Q259" i="5" l="1"/>
  <c r="R309" i="5" s="1"/>
  <c r="R310" i="5" s="1"/>
  <c r="R319" i="5" s="1"/>
  <c r="Q288" i="5"/>
  <c r="Q290" i="5"/>
  <c r="Q292" i="5"/>
  <c r="Q294" i="5"/>
  <c r="Q291" i="5"/>
  <c r="Q289" i="5"/>
  <c r="Q295" i="5"/>
  <c r="R239" i="5"/>
  <c r="R162" i="5"/>
  <c r="R134" i="5"/>
  <c r="R197" i="5" s="1"/>
  <c r="R215" i="5" s="1"/>
  <c r="R140" i="5"/>
  <c r="R199" i="5" s="1"/>
  <c r="R217" i="5" s="1"/>
  <c r="R139" i="5"/>
  <c r="R127" i="5"/>
  <c r="R194" i="5" s="1"/>
  <c r="R212" i="5" s="1"/>
  <c r="R132" i="5"/>
  <c r="R195" i="5" s="1"/>
  <c r="R213" i="5" s="1"/>
  <c r="R210" i="5"/>
  <c r="R159" i="5"/>
  <c r="R133" i="5"/>
  <c r="R161" i="5"/>
  <c r="R135" i="5"/>
  <c r="R95" i="5"/>
  <c r="R100" i="5" s="1"/>
  <c r="R101" i="5" s="1"/>
  <c r="R180" i="5" a="1"/>
  <c r="R180" i="5" s="1"/>
  <c r="R176" i="5" a="1"/>
  <c r="R176" i="5" s="1"/>
  <c r="R175" i="5" a="1"/>
  <c r="R175" i="5" s="1"/>
  <c r="R174" i="5" a="1"/>
  <c r="R174" i="5" s="1"/>
  <c r="R234" i="5" s="1"/>
  <c r="R261" i="5" s="1"/>
  <c r="R178" i="5" a="1"/>
  <c r="R178" i="5" s="1"/>
  <c r="R177" i="5" a="1"/>
  <c r="R177" i="5" s="1"/>
  <c r="R124" i="5"/>
  <c r="R163" i="5"/>
  <c r="R158" i="5"/>
  <c r="R160" i="5"/>
  <c r="R157" i="5"/>
  <c r="R119" i="5"/>
  <c r="R154" i="5"/>
  <c r="R112" i="5"/>
  <c r="R198" i="5" l="1"/>
  <c r="R216" i="5" s="1"/>
  <c r="R200" i="5"/>
  <c r="R218" i="5" s="1"/>
  <c r="R320" i="5"/>
  <c r="R312" i="5"/>
  <c r="R248" i="5"/>
  <c r="R275" i="5" s="1"/>
  <c r="R142" i="5"/>
  <c r="R196" i="5"/>
  <c r="R214" i="5" s="1"/>
  <c r="R249" i="5"/>
  <c r="R276" i="5" s="1"/>
  <c r="R246" i="5"/>
  <c r="R273" i="5" s="1"/>
  <c r="R317" i="5"/>
  <c r="R247" i="5"/>
  <c r="R274" i="5" s="1"/>
  <c r="R318" i="5"/>
  <c r="R245" i="5"/>
  <c r="R272" i="5" s="1"/>
  <c r="R316" i="5"/>
  <c r="R243" i="5"/>
  <c r="R270" i="5" s="1"/>
  <c r="R314" i="5"/>
  <c r="R244" i="5"/>
  <c r="R271" i="5" s="1"/>
  <c r="R315" i="5"/>
  <c r="R266" i="5"/>
  <c r="R237" i="5"/>
  <c r="R235" i="5"/>
  <c r="R262" i="5" s="1"/>
  <c r="R238" i="5"/>
  <c r="R240" i="5"/>
  <c r="R236" i="5"/>
  <c r="R137" i="5"/>
  <c r="R190" i="5"/>
  <c r="R181" i="5"/>
  <c r="R164" i="5"/>
  <c r="R125" i="5"/>
  <c r="R130" i="5"/>
  <c r="S85" i="5"/>
  <c r="R330" i="5" l="1"/>
  <c r="R331" i="5"/>
  <c r="R277" i="5"/>
  <c r="R329" i="5"/>
  <c r="R250" i="5"/>
  <c r="R325" i="5"/>
  <c r="R326" i="5"/>
  <c r="R279" i="5"/>
  <c r="R328" i="5"/>
  <c r="R321" i="5"/>
  <c r="R327" i="5"/>
  <c r="R280" i="5"/>
  <c r="R253" i="5" s="1"/>
  <c r="R284" i="5"/>
  <c r="R263" i="5"/>
  <c r="R265" i="5"/>
  <c r="R267" i="5"/>
  <c r="R264" i="5"/>
  <c r="R282" i="5" s="1"/>
  <c r="R241" i="5"/>
  <c r="S88" i="5"/>
  <c r="S89" i="5" s="1"/>
  <c r="R143" i="5"/>
  <c r="R219" i="5"/>
  <c r="S308" i="5" s="1"/>
  <c r="R201" i="5"/>
  <c r="R252" i="5"/>
  <c r="R332" i="5" l="1"/>
  <c r="R226" i="5"/>
  <c r="R285" i="5"/>
  <c r="R258" i="5" s="1"/>
  <c r="R281" i="5"/>
  <c r="R257" i="5"/>
  <c r="R283" i="5"/>
  <c r="R268" i="5"/>
  <c r="R255" i="5"/>
  <c r="R228" i="5"/>
  <c r="R224" i="5"/>
  <c r="R227" i="5"/>
  <c r="R225" i="5"/>
  <c r="R221" i="5"/>
  <c r="R223" i="5"/>
  <c r="R222" i="5"/>
  <c r="S208" i="5"/>
  <c r="S98" i="5"/>
  <c r="S90" i="5"/>
  <c r="S91" i="5" s="1"/>
  <c r="S92" i="5" s="1"/>
  <c r="S97" i="5" l="1"/>
  <c r="R286" i="5"/>
  <c r="R293" i="5" s="1"/>
  <c r="R256" i="5"/>
  <c r="R254" i="5"/>
  <c r="S203" i="5"/>
  <c r="S206" i="5"/>
  <c r="S204" i="5"/>
  <c r="S205" i="5"/>
  <c r="S207" i="5"/>
  <c r="S209" i="5"/>
  <c r="R295" i="5"/>
  <c r="S107" i="5"/>
  <c r="S105" i="5"/>
  <c r="S168" i="5" s="1"/>
  <c r="S171" i="5" s="1" a="1"/>
  <c r="S171" i="5" s="1"/>
  <c r="S106" i="5"/>
  <c r="S93" i="5"/>
  <c r="S95" i="5" s="1"/>
  <c r="S100" i="5" s="1"/>
  <c r="S99" i="5"/>
  <c r="R292" i="5" l="1"/>
  <c r="R288" i="5"/>
  <c r="R289" i="5"/>
  <c r="R290" i="5"/>
  <c r="R259" i="5"/>
  <c r="S309" i="5" s="1"/>
  <c r="S310" i="5" s="1"/>
  <c r="S314" i="5" s="1"/>
  <c r="R291" i="5"/>
  <c r="R294" i="5"/>
  <c r="S210" i="5"/>
  <c r="S116" i="5"/>
  <c r="S114" i="5"/>
  <c r="S172" i="5"/>
  <c r="S179" i="5" s="1" a="1"/>
  <c r="S179" i="5" s="1"/>
  <c r="S122" i="5"/>
  <c r="S123" i="5"/>
  <c r="S141" i="5" s="1"/>
  <c r="S117" i="5"/>
  <c r="S121" i="5"/>
  <c r="S118" i="5"/>
  <c r="S136" i="5" s="1"/>
  <c r="S111" i="5"/>
  <c r="S129" i="5" s="1"/>
  <c r="S110" i="5"/>
  <c r="S128" i="5" s="1"/>
  <c r="S109" i="5"/>
  <c r="S115" i="5"/>
  <c r="S101" i="5"/>
  <c r="S320" i="5" l="1"/>
  <c r="S245" i="5"/>
  <c r="S272" i="5" s="1"/>
  <c r="S248" i="5"/>
  <c r="S275" i="5" s="1"/>
  <c r="S317" i="5"/>
  <c r="S319" i="5"/>
  <c r="S315" i="5"/>
  <c r="S243" i="5"/>
  <c r="S270" i="5" s="1"/>
  <c r="S316" i="5"/>
  <c r="S312" i="5"/>
  <c r="S247" i="5"/>
  <c r="S274" i="5" s="1"/>
  <c r="S318" i="5"/>
  <c r="S249" i="5"/>
  <c r="S276" i="5" s="1"/>
  <c r="S244" i="5"/>
  <c r="S271" i="5" s="1"/>
  <c r="S246" i="5"/>
  <c r="S273" i="5" s="1"/>
  <c r="S239" i="5"/>
  <c r="S162" i="5"/>
  <c r="S132" i="5"/>
  <c r="S196" i="5" s="1"/>
  <c r="S214" i="5" s="1"/>
  <c r="S134" i="5"/>
  <c r="S197" i="5" s="1"/>
  <c r="S215" i="5" s="1"/>
  <c r="S140" i="5"/>
  <c r="S199" i="5" s="1"/>
  <c r="S217" i="5" s="1"/>
  <c r="S158" i="5"/>
  <c r="S127" i="5"/>
  <c r="S194" i="5" s="1"/>
  <c r="S212" i="5" s="1"/>
  <c r="S139" i="5"/>
  <c r="S200" i="5" s="1"/>
  <c r="S218" i="5" s="1"/>
  <c r="S161" i="5"/>
  <c r="S135" i="5"/>
  <c r="S159" i="5"/>
  <c r="S133" i="5"/>
  <c r="S174" i="5" a="1"/>
  <c r="S174" i="5" s="1"/>
  <c r="S234" i="5" s="1"/>
  <c r="S261" i="5" s="1"/>
  <c r="S180" i="5" a="1"/>
  <c r="S180" i="5" s="1"/>
  <c r="S178" i="5" a="1"/>
  <c r="S178" i="5" s="1"/>
  <c r="S177" i="5" a="1"/>
  <c r="S177" i="5" s="1"/>
  <c r="S176" i="5" a="1"/>
  <c r="S176" i="5" s="1"/>
  <c r="S175" i="5" a="1"/>
  <c r="S175" i="5" s="1"/>
  <c r="S163" i="5"/>
  <c r="S157" i="5"/>
  <c r="S325" i="5" s="1"/>
  <c r="S160" i="5"/>
  <c r="S328" i="5" s="1"/>
  <c r="S124" i="5"/>
  <c r="S119" i="5"/>
  <c r="S112" i="5"/>
  <c r="T85" i="5"/>
  <c r="S330" i="5" l="1"/>
  <c r="S329" i="5"/>
  <c r="S279" i="5"/>
  <c r="S198" i="5"/>
  <c r="S216" i="5" s="1"/>
  <c r="S195" i="5"/>
  <c r="S213" i="5" s="1"/>
  <c r="S331" i="5"/>
  <c r="S277" i="5"/>
  <c r="S327" i="5"/>
  <c r="S321" i="5"/>
  <c r="S250" i="5"/>
  <c r="S326" i="5"/>
  <c r="S332" i="5" s="1"/>
  <c r="S266" i="5"/>
  <c r="S238" i="5"/>
  <c r="S240" i="5"/>
  <c r="S235" i="5"/>
  <c r="S236" i="5"/>
  <c r="S237" i="5"/>
  <c r="S142" i="5"/>
  <c r="T88" i="5"/>
  <c r="T89" i="5" s="1"/>
  <c r="S137" i="5"/>
  <c r="S190" i="5"/>
  <c r="S181" i="5"/>
  <c r="S125" i="5"/>
  <c r="S164" i="5"/>
  <c r="S154" i="5"/>
  <c r="S130" i="5"/>
  <c r="S284" i="5" l="1"/>
  <c r="S264" i="5"/>
  <c r="S263" i="5"/>
  <c r="S262" i="5"/>
  <c r="S280" i="5" s="1"/>
  <c r="S267" i="5"/>
  <c r="S265" i="5"/>
  <c r="S241" i="5"/>
  <c r="S143" i="5"/>
  <c r="S252" i="5"/>
  <c r="S201" i="5"/>
  <c r="S219" i="5"/>
  <c r="T308" i="5" s="1"/>
  <c r="T90" i="5"/>
  <c r="T98" i="5"/>
  <c r="S226" i="5" l="1"/>
  <c r="S285" i="5"/>
  <c r="S281" i="5"/>
  <c r="S283" i="5"/>
  <c r="S282" i="5"/>
  <c r="S255" i="5" s="1"/>
  <c r="S257" i="5"/>
  <c r="S268" i="5"/>
  <c r="S253" i="5"/>
  <c r="S228" i="5"/>
  <c r="S225" i="5"/>
  <c r="S224" i="5"/>
  <c r="S227" i="5"/>
  <c r="S223" i="5"/>
  <c r="S221" i="5"/>
  <c r="S222" i="5"/>
  <c r="T208" i="5"/>
  <c r="T91" i="5"/>
  <c r="T92" i="5" s="1"/>
  <c r="T97" i="5" l="1"/>
  <c r="S256" i="5"/>
  <c r="S286" i="5"/>
  <c r="S293" i="5" s="1"/>
  <c r="S254" i="5"/>
  <c r="S258" i="5"/>
  <c r="T203" i="5"/>
  <c r="T209" i="5"/>
  <c r="T204" i="5"/>
  <c r="T205" i="5"/>
  <c r="T206" i="5"/>
  <c r="T207" i="5"/>
  <c r="T106" i="5"/>
  <c r="T107" i="5"/>
  <c r="T105" i="5"/>
  <c r="S290" i="5" l="1"/>
  <c r="S288" i="5"/>
  <c r="S259" i="5"/>
  <c r="T309" i="5" s="1"/>
  <c r="T310" i="5" s="1"/>
  <c r="T319" i="5" s="1"/>
  <c r="S294" i="5"/>
  <c r="S291" i="5"/>
  <c r="S295" i="5"/>
  <c r="S289" i="5"/>
  <c r="S292" i="5"/>
  <c r="T210" i="5"/>
  <c r="T168" i="5"/>
  <c r="T99" i="5"/>
  <c r="T93" i="5"/>
  <c r="T95" i="5" s="1"/>
  <c r="T100" i="5" s="1"/>
  <c r="T110" i="5"/>
  <c r="T128" i="5" s="1"/>
  <c r="T121" i="5"/>
  <c r="T116" i="5"/>
  <c r="T115" i="5"/>
  <c r="T109" i="5"/>
  <c r="T162" i="5" s="1"/>
  <c r="T123" i="5"/>
  <c r="T141" i="5" s="1"/>
  <c r="T122" i="5"/>
  <c r="T118" i="5"/>
  <c r="T136" i="5" s="1"/>
  <c r="T111" i="5"/>
  <c r="T129" i="5" s="1"/>
  <c r="T114" i="5"/>
  <c r="T117" i="5"/>
  <c r="T245" i="5" l="1"/>
  <c r="T272" i="5" s="1"/>
  <c r="T312" i="5"/>
  <c r="T318" i="5"/>
  <c r="T243" i="5"/>
  <c r="T270" i="5" s="1"/>
  <c r="T248" i="5"/>
  <c r="T275" i="5" s="1"/>
  <c r="T316" i="5"/>
  <c r="T314" i="5"/>
  <c r="T247" i="5"/>
  <c r="T274" i="5" s="1"/>
  <c r="T244" i="5"/>
  <c r="T271" i="5" s="1"/>
  <c r="T315" i="5"/>
  <c r="T246" i="5"/>
  <c r="T273" i="5" s="1"/>
  <c r="T317" i="5"/>
  <c r="T249" i="5"/>
  <c r="T276" i="5" s="1"/>
  <c r="T320" i="5"/>
  <c r="T140" i="5"/>
  <c r="T199" i="5" s="1"/>
  <c r="T217" i="5" s="1"/>
  <c r="T132" i="5"/>
  <c r="T127" i="5"/>
  <c r="T194" i="5" s="1"/>
  <c r="T212" i="5" s="1"/>
  <c r="T134" i="5"/>
  <c r="T197" i="5" s="1"/>
  <c r="T215" i="5" s="1"/>
  <c r="T139" i="5"/>
  <c r="T200" i="5" s="1"/>
  <c r="T218" i="5" s="1"/>
  <c r="T171" i="5" a="1"/>
  <c r="T171" i="5" s="1"/>
  <c r="T172" i="5" s="1"/>
  <c r="T179" i="5" s="1" a="1"/>
  <c r="T179" i="5" s="1"/>
  <c r="T161" i="5"/>
  <c r="T329" i="5" s="1"/>
  <c r="T135" i="5"/>
  <c r="T159" i="5"/>
  <c r="T327" i="5" s="1"/>
  <c r="T133" i="5"/>
  <c r="T198" i="5" s="1"/>
  <c r="T216" i="5" s="1"/>
  <c r="T158" i="5"/>
  <c r="T157" i="5"/>
  <c r="T163" i="5"/>
  <c r="T160" i="5"/>
  <c r="T101" i="5"/>
  <c r="T124" i="5"/>
  <c r="T112" i="5"/>
  <c r="T119" i="5"/>
  <c r="T196" i="5" l="1"/>
  <c r="T214" i="5" s="1"/>
  <c r="T195" i="5"/>
  <c r="T213" i="5" s="1"/>
  <c r="T330" i="5"/>
  <c r="T328" i="5"/>
  <c r="T331" i="5"/>
  <c r="T325" i="5"/>
  <c r="T321" i="5"/>
  <c r="T277" i="5"/>
  <c r="T326" i="5"/>
  <c r="T250" i="5"/>
  <c r="T239" i="5"/>
  <c r="T178" i="5" a="1"/>
  <c r="T178" i="5" s="1"/>
  <c r="T177" i="5" a="1"/>
  <c r="T177" i="5" s="1"/>
  <c r="T174" i="5" a="1"/>
  <c r="T174" i="5" s="1"/>
  <c r="T180" i="5" a="1"/>
  <c r="T180" i="5" s="1"/>
  <c r="T176" i="5" a="1"/>
  <c r="T176" i="5" s="1"/>
  <c r="T175" i="5" a="1"/>
  <c r="T175" i="5" s="1"/>
  <c r="T137" i="5"/>
  <c r="T190" i="5"/>
  <c r="T142" i="5"/>
  <c r="T130" i="5"/>
  <c r="U85" i="5"/>
  <c r="T125" i="5"/>
  <c r="T332" i="5" l="1"/>
  <c r="T266" i="5"/>
  <c r="T235" i="5"/>
  <c r="T236" i="5"/>
  <c r="T240" i="5"/>
  <c r="T234" i="5"/>
  <c r="T261" i="5" s="1"/>
  <c r="T279" i="5" s="1"/>
  <c r="T238" i="5"/>
  <c r="T237" i="5"/>
  <c r="U88" i="5"/>
  <c r="U89" i="5" s="1"/>
  <c r="AI89" i="5" s="1"/>
  <c r="T181" i="5"/>
  <c r="AL85" i="5"/>
  <c r="T164" i="5"/>
  <c r="T143" i="5"/>
  <c r="T154" i="5"/>
  <c r="T201" i="5"/>
  <c r="T284" i="5" l="1"/>
  <c r="T267" i="5"/>
  <c r="T262" i="5"/>
  <c r="T264" i="5"/>
  <c r="T265" i="5"/>
  <c r="T263" i="5"/>
  <c r="T241" i="5"/>
  <c r="T219" i="5"/>
  <c r="U98" i="5"/>
  <c r="AI98" i="5" s="1"/>
  <c r="U90" i="5"/>
  <c r="T226" i="5" l="1"/>
  <c r="T281" i="5"/>
  <c r="T280" i="5"/>
  <c r="T253" i="5" s="1"/>
  <c r="T283" i="5"/>
  <c r="T282" i="5"/>
  <c r="T255" i="5" s="1"/>
  <c r="T285" i="5"/>
  <c r="T258" i="5" s="1"/>
  <c r="T257" i="5"/>
  <c r="T268" i="5"/>
  <c r="T252" i="5"/>
  <c r="T228" i="5"/>
  <c r="T224" i="5"/>
  <c r="T225" i="5"/>
  <c r="T221" i="5"/>
  <c r="T227" i="5"/>
  <c r="T223" i="5"/>
  <c r="T222" i="5"/>
  <c r="AL98" i="5"/>
  <c r="U91" i="5"/>
  <c r="T256" i="5" l="1"/>
  <c r="T254" i="5"/>
  <c r="T286" i="5"/>
  <c r="AI91" i="5"/>
  <c r="AL91" i="5" s="1"/>
  <c r="U92" i="5"/>
  <c r="AI92" i="5" s="1"/>
  <c r="U106" i="5"/>
  <c r="U105" i="5"/>
  <c r="U107" i="5"/>
  <c r="T259" i="5" l="1"/>
  <c r="T293" i="5"/>
  <c r="T295" i="5"/>
  <c r="T289" i="5"/>
  <c r="T290" i="5"/>
  <c r="T292" i="5"/>
  <c r="T291" i="5"/>
  <c r="T294" i="5"/>
  <c r="T288" i="5"/>
  <c r="U93" i="5"/>
  <c r="U168" i="5"/>
  <c r="U99" i="5"/>
  <c r="AI99" i="5" s="1"/>
  <c r="U111" i="5"/>
  <c r="U129" i="5" s="1"/>
  <c r="U110" i="5"/>
  <c r="U123" i="5"/>
  <c r="U122" i="5"/>
  <c r="U121" i="5"/>
  <c r="U115" i="5"/>
  <c r="U133" i="5" s="1"/>
  <c r="U118" i="5"/>
  <c r="U109" i="5"/>
  <c r="U162" i="5" s="1"/>
  <c r="U116" i="5"/>
  <c r="U114" i="5"/>
  <c r="U117" i="5"/>
  <c r="U135" i="5" s="1"/>
  <c r="AI133" i="5" l="1"/>
  <c r="AL133" i="5" s="1"/>
  <c r="U198" i="5"/>
  <c r="U171" i="5" a="1"/>
  <c r="U171" i="5" s="1"/>
  <c r="U172" i="5" s="1"/>
  <c r="U179" i="5" s="1" a="1"/>
  <c r="U179" i="5" s="1"/>
  <c r="U239" i="5" s="1"/>
  <c r="U266" i="5" s="1"/>
  <c r="AI110" i="5"/>
  <c r="AL110" i="5" s="1"/>
  <c r="U128" i="5"/>
  <c r="AI109" i="5"/>
  <c r="AL109" i="5" s="1"/>
  <c r="U127" i="5"/>
  <c r="U194" i="5" s="1"/>
  <c r="AI121" i="5"/>
  <c r="AL121" i="5" s="1"/>
  <c r="U139" i="5"/>
  <c r="AI122" i="5"/>
  <c r="AL122" i="5" s="1"/>
  <c r="U140" i="5"/>
  <c r="AI123" i="5"/>
  <c r="AL123" i="5" s="1"/>
  <c r="U141" i="5"/>
  <c r="AI141" i="5" s="1"/>
  <c r="AL141" i="5" s="1"/>
  <c r="AI116" i="5"/>
  <c r="AL116" i="5" s="1"/>
  <c r="U134" i="5"/>
  <c r="AI135" i="5"/>
  <c r="AL135" i="5" s="1"/>
  <c r="AI118" i="5"/>
  <c r="AL118" i="5" s="1"/>
  <c r="U136" i="5"/>
  <c r="AI136" i="5" s="1"/>
  <c r="AL136" i="5" s="1"/>
  <c r="AI114" i="5"/>
  <c r="AL114" i="5" s="1"/>
  <c r="U132" i="5"/>
  <c r="U196" i="5" s="1"/>
  <c r="U94" i="5"/>
  <c r="AI189" i="5"/>
  <c r="AL189" i="5" s="1"/>
  <c r="AI187" i="5"/>
  <c r="AL187" i="5" s="1"/>
  <c r="AI186" i="5"/>
  <c r="AL186" i="5" s="1"/>
  <c r="AI185" i="5"/>
  <c r="AL185" i="5" s="1"/>
  <c r="AI184" i="5"/>
  <c r="AL184" i="5" s="1"/>
  <c r="U159" i="5"/>
  <c r="AI115" i="5"/>
  <c r="AL115" i="5" s="1"/>
  <c r="U161" i="5"/>
  <c r="AI117" i="5"/>
  <c r="AL117" i="5" s="1"/>
  <c r="AI129" i="5"/>
  <c r="AL129" i="5" s="1"/>
  <c r="AI111" i="5"/>
  <c r="AL111" i="5" s="1"/>
  <c r="AL99" i="5"/>
  <c r="U157" i="5"/>
  <c r="U158" i="5"/>
  <c r="U160" i="5"/>
  <c r="U163" i="5"/>
  <c r="U124" i="5"/>
  <c r="AI124" i="5" s="1"/>
  <c r="AL124" i="5" s="1"/>
  <c r="U119" i="5"/>
  <c r="AI119" i="5" s="1"/>
  <c r="AL119" i="5" s="1"/>
  <c r="U112" i="5"/>
  <c r="AI112" i="5" s="1"/>
  <c r="AL112" i="5" s="1"/>
  <c r="AI158" i="5" l="1"/>
  <c r="AI128" i="5"/>
  <c r="AL128" i="5" s="1"/>
  <c r="U195" i="5"/>
  <c r="AI195" i="5" s="1"/>
  <c r="AL195" i="5" s="1"/>
  <c r="AI134" i="5"/>
  <c r="AL134" i="5" s="1"/>
  <c r="U197" i="5"/>
  <c r="AI140" i="5"/>
  <c r="AL140" i="5" s="1"/>
  <c r="U199" i="5"/>
  <c r="AI199" i="5" s="1"/>
  <c r="AL199" i="5" s="1"/>
  <c r="U304" i="5"/>
  <c r="U311" i="5" s="1"/>
  <c r="U303" i="5"/>
  <c r="U302" i="5"/>
  <c r="U309" i="5" s="1"/>
  <c r="U301" i="5"/>
  <c r="U308" i="5" s="1"/>
  <c r="U300" i="5"/>
  <c r="U307" i="5" s="1"/>
  <c r="AI139" i="5"/>
  <c r="AL139" i="5" s="1"/>
  <c r="U200" i="5"/>
  <c r="AI179" i="5"/>
  <c r="AL179" i="5" s="1"/>
  <c r="AI157" i="5"/>
  <c r="AI198" i="5"/>
  <c r="AL198" i="5" s="1"/>
  <c r="U180" i="5" a="1"/>
  <c r="U180" i="5" s="1"/>
  <c r="U240" i="5" s="1"/>
  <c r="U267" i="5" s="1"/>
  <c r="U177" i="5" a="1"/>
  <c r="U177" i="5" s="1"/>
  <c r="U237" i="5" s="1"/>
  <c r="U264" i="5" s="1"/>
  <c r="U176" i="5" a="1"/>
  <c r="U176" i="5" s="1"/>
  <c r="U178" i="5" a="1"/>
  <c r="U178" i="5" s="1"/>
  <c r="U238" i="5" s="1"/>
  <c r="U265" i="5" s="1"/>
  <c r="U175" i="5" a="1"/>
  <c r="U175" i="5" s="1"/>
  <c r="U235" i="5" s="1"/>
  <c r="U262" i="5" s="1"/>
  <c r="U174" i="5" a="1"/>
  <c r="U174" i="5" s="1"/>
  <c r="U142" i="5"/>
  <c r="AI142" i="5" s="1"/>
  <c r="AL142" i="5" s="1"/>
  <c r="AI132" i="5"/>
  <c r="AL132" i="5" s="1"/>
  <c r="U137" i="5"/>
  <c r="AI137" i="5" s="1"/>
  <c r="AL137" i="5" s="1"/>
  <c r="AI94" i="5"/>
  <c r="AL94" i="5" s="1"/>
  <c r="U95" i="5"/>
  <c r="AI95" i="5" s="1"/>
  <c r="U190" i="5"/>
  <c r="AI190" i="5" s="1"/>
  <c r="AL190" i="5" s="1"/>
  <c r="AI183" i="5"/>
  <c r="AL183" i="5" s="1"/>
  <c r="AI127" i="5"/>
  <c r="AL127" i="5" s="1"/>
  <c r="U154" i="5"/>
  <c r="AI154" i="5" s="1"/>
  <c r="U164" i="5"/>
  <c r="AI164" i="5" s="1"/>
  <c r="U130" i="5"/>
  <c r="U125" i="5"/>
  <c r="AI125" i="5" s="1"/>
  <c r="AI303" i="5" l="1"/>
  <c r="AL303" i="5" s="1"/>
  <c r="U234" i="5"/>
  <c r="AI234" i="5" s="1"/>
  <c r="AL234" i="5" s="1"/>
  <c r="AI176" i="5"/>
  <c r="AL176" i="5" s="1"/>
  <c r="U236" i="5"/>
  <c r="U263" i="5" s="1"/>
  <c r="AI239" i="5"/>
  <c r="AL239" i="5" s="1"/>
  <c r="AI196" i="5"/>
  <c r="AL196" i="5" s="1"/>
  <c r="AI200" i="5"/>
  <c r="AL200" i="5" s="1"/>
  <c r="AI197" i="5"/>
  <c r="AL197" i="5" s="1"/>
  <c r="AI180" i="5"/>
  <c r="AL180" i="5" s="1"/>
  <c r="AI177" i="5"/>
  <c r="AL177" i="5" s="1"/>
  <c r="AL89" i="5"/>
  <c r="AL92" i="5"/>
  <c r="AI90" i="5"/>
  <c r="U100" i="5"/>
  <c r="AI100" i="5" s="1"/>
  <c r="AL100" i="5" s="1"/>
  <c r="AI174" i="5"/>
  <c r="AL174" i="5" s="1"/>
  <c r="AI178" i="5"/>
  <c r="AL178" i="5" s="1"/>
  <c r="AI175" i="5"/>
  <c r="AL175" i="5" s="1"/>
  <c r="U181" i="5"/>
  <c r="AI181" i="5" s="1"/>
  <c r="AL181" i="5" s="1"/>
  <c r="AI300" i="5"/>
  <c r="AL300" i="5" s="1"/>
  <c r="U97" i="5"/>
  <c r="U305" i="5"/>
  <c r="U310" i="5" s="1"/>
  <c r="AI302" i="5"/>
  <c r="AL302" i="5" s="1"/>
  <c r="AI301" i="5"/>
  <c r="AL301" i="5" s="1"/>
  <c r="AI304" i="5"/>
  <c r="AL304" i="5" s="1"/>
  <c r="AI311" i="5"/>
  <c r="AL311" i="5" s="1"/>
  <c r="AI237" i="5"/>
  <c r="AL237" i="5" s="1"/>
  <c r="AI238" i="5"/>
  <c r="AL238" i="5" s="1"/>
  <c r="AI235" i="5"/>
  <c r="AL235" i="5" s="1"/>
  <c r="AI240" i="5"/>
  <c r="AL240" i="5" s="1"/>
  <c r="AI194" i="5"/>
  <c r="U143" i="5"/>
  <c r="AI143" i="5" s="1"/>
  <c r="AI130" i="5"/>
  <c r="AL130" i="5" s="1"/>
  <c r="U201" i="5"/>
  <c r="AI201" i="5" s="1"/>
  <c r="AL201" i="5" s="1"/>
  <c r="U317" i="5" l="1"/>
  <c r="U316" i="5"/>
  <c r="U319" i="5"/>
  <c r="U314" i="5"/>
  <c r="U318" i="5"/>
  <c r="U320" i="5"/>
  <c r="U315" i="5"/>
  <c r="U246" i="5"/>
  <c r="U273" i="5" s="1"/>
  <c r="U282" i="5" s="1"/>
  <c r="U243" i="5"/>
  <c r="U270" i="5" s="1"/>
  <c r="U245" i="5"/>
  <c r="U272" i="5" s="1"/>
  <c r="AI272" i="5" s="1"/>
  <c r="U249" i="5"/>
  <c r="U276" i="5" s="1"/>
  <c r="U285" i="5" s="1"/>
  <c r="U247" i="5"/>
  <c r="U274" i="5" s="1"/>
  <c r="U283" i="5" s="1"/>
  <c r="U244" i="5"/>
  <c r="U271" i="5" s="1"/>
  <c r="U280" i="5" s="1"/>
  <c r="U248" i="5"/>
  <c r="U275" i="5" s="1"/>
  <c r="U284" i="5" s="1"/>
  <c r="U257" i="5" s="1"/>
  <c r="U261" i="5"/>
  <c r="U268" i="5" s="1"/>
  <c r="AI268" i="5" s="1"/>
  <c r="AL268" i="5" s="1"/>
  <c r="U208" i="5"/>
  <c r="U203" i="5"/>
  <c r="U204" i="5"/>
  <c r="U205" i="5"/>
  <c r="U206" i="5"/>
  <c r="U209" i="5"/>
  <c r="U207" i="5"/>
  <c r="AI266" i="5"/>
  <c r="AL266" i="5" s="1"/>
  <c r="AI308" i="5"/>
  <c r="AI309" i="5"/>
  <c r="AL309" i="5" s="1"/>
  <c r="AI97" i="5"/>
  <c r="AL97" i="5" s="1"/>
  <c r="U241" i="5"/>
  <c r="AI241" i="5" s="1"/>
  <c r="AL241" i="5" s="1"/>
  <c r="U101" i="5"/>
  <c r="AI101" i="5" s="1"/>
  <c r="AL101" i="5" s="1"/>
  <c r="AL90" i="5"/>
  <c r="AI93" i="5"/>
  <c r="AL93" i="5" s="1"/>
  <c r="AI236" i="5"/>
  <c r="AL236" i="5" s="1"/>
  <c r="AI305" i="5"/>
  <c r="AL305" i="5" s="1"/>
  <c r="AI307" i="5"/>
  <c r="AI262" i="5"/>
  <c r="AL262" i="5" s="1"/>
  <c r="AI267" i="5"/>
  <c r="AL267" i="5" s="1"/>
  <c r="AI263" i="5"/>
  <c r="AL263" i="5" s="1"/>
  <c r="AI265" i="5"/>
  <c r="AL265" i="5" s="1"/>
  <c r="AI264" i="5"/>
  <c r="AL264" i="5" s="1"/>
  <c r="AL147" i="5"/>
  <c r="U281" i="5" l="1"/>
  <c r="U254" i="5" s="1"/>
  <c r="AI276" i="5"/>
  <c r="AI273" i="5"/>
  <c r="U212" i="5"/>
  <c r="U325" i="5"/>
  <c r="U216" i="5"/>
  <c r="L355" i="5" s="1"/>
  <c r="J355" i="5" s="1"/>
  <c r="U329" i="5"/>
  <c r="U213" i="5"/>
  <c r="U326" i="5"/>
  <c r="U217" i="5"/>
  <c r="L356" i="5" s="1"/>
  <c r="J356" i="5" s="1"/>
  <c r="U330" i="5"/>
  <c r="U218" i="5"/>
  <c r="L357" i="5" s="1"/>
  <c r="J357" i="5" s="1"/>
  <c r="U331" i="5"/>
  <c r="U215" i="5"/>
  <c r="L354" i="5" s="1"/>
  <c r="J354" i="5" s="1"/>
  <c r="U328" i="5"/>
  <c r="U214" i="5"/>
  <c r="L353" i="5" s="1"/>
  <c r="J353" i="5" s="1"/>
  <c r="U327" i="5"/>
  <c r="AI271" i="5"/>
  <c r="AI274" i="5"/>
  <c r="AI275" i="5"/>
  <c r="AL275" i="5" s="1"/>
  <c r="AI261" i="5"/>
  <c r="AL261" i="5" s="1"/>
  <c r="U279" i="5"/>
  <c r="U312" i="5"/>
  <c r="AI312" i="5" s="1"/>
  <c r="U253" i="5"/>
  <c r="AI203" i="5"/>
  <c r="AL203" i="5" s="1"/>
  <c r="U210" i="5"/>
  <c r="AI210" i="5" s="1"/>
  <c r="AL210" i="5" s="1"/>
  <c r="AI205" i="5"/>
  <c r="AL205" i="5" s="1"/>
  <c r="AI204" i="5"/>
  <c r="AL204" i="5" s="1"/>
  <c r="U255" i="5"/>
  <c r="U256" i="5"/>
  <c r="U250" i="5"/>
  <c r="V85" i="5"/>
  <c r="V88" i="5" s="1"/>
  <c r="V89" i="5" s="1"/>
  <c r="AI310" i="5"/>
  <c r="L352" i="5" l="1"/>
  <c r="J352" i="5" s="1"/>
  <c r="AI257" i="5"/>
  <c r="AL257" i="5" s="1"/>
  <c r="U258" i="5"/>
  <c r="AI319" i="5"/>
  <c r="AL319" i="5" s="1"/>
  <c r="AI330" i="5"/>
  <c r="N344" i="5" s="1"/>
  <c r="AI254" i="5"/>
  <c r="AI255" i="5"/>
  <c r="AI258" i="5"/>
  <c r="AI253" i="5"/>
  <c r="AI256" i="5"/>
  <c r="L351" i="5"/>
  <c r="AI214" i="5"/>
  <c r="AL214" i="5" s="1"/>
  <c r="AI212" i="5"/>
  <c r="U219" i="5"/>
  <c r="V308" i="5" s="1"/>
  <c r="AI213" i="5"/>
  <c r="AJ85" i="5"/>
  <c r="AI270" i="5"/>
  <c r="U277" i="5"/>
  <c r="AI277" i="5" s="1"/>
  <c r="U252" i="5"/>
  <c r="V90" i="5"/>
  <c r="V91" i="5" s="1"/>
  <c r="V92" i="5" s="1"/>
  <c r="V98" i="5"/>
  <c r="AI316" i="5"/>
  <c r="AI327" i="5"/>
  <c r="AI320" i="5"/>
  <c r="AI331" i="5"/>
  <c r="AI315" i="5"/>
  <c r="AI326" i="5"/>
  <c r="AI318" i="5"/>
  <c r="AI329" i="5"/>
  <c r="AI317" i="5"/>
  <c r="AI328" i="5"/>
  <c r="AI314" i="5"/>
  <c r="U321" i="5"/>
  <c r="AI321" i="5" s="1"/>
  <c r="AL308" i="5"/>
  <c r="AL307" i="5"/>
  <c r="AL276" i="5"/>
  <c r="N343" i="5" l="1"/>
  <c r="J369" i="5" s="1"/>
  <c r="N341" i="5"/>
  <c r="J367" i="5" s="1"/>
  <c r="N342" i="5"/>
  <c r="J368" i="5" s="1"/>
  <c r="N340" i="5"/>
  <c r="J366" i="5" s="1"/>
  <c r="J371" i="5"/>
  <c r="AL330" i="5"/>
  <c r="P344" i="5" s="1"/>
  <c r="R344" i="5" s="1"/>
  <c r="J370" i="5"/>
  <c r="U332" i="5"/>
  <c r="AI332" i="5" s="1"/>
  <c r="U222" i="5"/>
  <c r="V204" i="5" s="1"/>
  <c r="U226" i="5"/>
  <c r="V208" i="5" s="1"/>
  <c r="J351" i="5"/>
  <c r="J358" i="5" s="1"/>
  <c r="U228" i="5"/>
  <c r="U225" i="5"/>
  <c r="V207" i="5" s="1"/>
  <c r="U224" i="5"/>
  <c r="V206" i="5" s="1"/>
  <c r="U227" i="5"/>
  <c r="U221" i="5"/>
  <c r="V203" i="5" s="1"/>
  <c r="U223" i="5"/>
  <c r="V205" i="5" s="1"/>
  <c r="L358" i="5"/>
  <c r="U286" i="5"/>
  <c r="U293" i="5" s="1"/>
  <c r="AI325" i="5"/>
  <c r="N339" i="5" s="1"/>
  <c r="J365" i="5" s="1"/>
  <c r="AL310" i="5"/>
  <c r="V107" i="5"/>
  <c r="V105" i="5"/>
  <c r="V106" i="5"/>
  <c r="AL270" i="5"/>
  <c r="AL273" i="5"/>
  <c r="AL272" i="5"/>
  <c r="AL274" i="5"/>
  <c r="AL271" i="5"/>
  <c r="V209" i="5" l="1"/>
  <c r="K356" i="5"/>
  <c r="K354" i="5"/>
  <c r="K353" i="5"/>
  <c r="K357" i="5"/>
  <c r="K355" i="5"/>
  <c r="K352" i="5"/>
  <c r="J373" i="5"/>
  <c r="J374" i="5"/>
  <c r="J372" i="5"/>
  <c r="N345" i="5"/>
  <c r="U295" i="5"/>
  <c r="U290" i="5"/>
  <c r="U291" i="5"/>
  <c r="U294" i="5"/>
  <c r="U292" i="5"/>
  <c r="U289" i="5"/>
  <c r="U288" i="5"/>
  <c r="K351" i="5"/>
  <c r="K358" i="5"/>
  <c r="V97" i="5"/>
  <c r="AI252" i="5"/>
  <c r="AL252" i="5" s="1"/>
  <c r="U259" i="5"/>
  <c r="AL277" i="5"/>
  <c r="AL312" i="5"/>
  <c r="V110" i="5"/>
  <c r="V128" i="5" s="1"/>
  <c r="V111" i="5"/>
  <c r="V121" i="5"/>
  <c r="V123" i="5"/>
  <c r="V141" i="5" s="1"/>
  <c r="V115" i="5"/>
  <c r="V133" i="5" s="1"/>
  <c r="V198" i="5" s="1"/>
  <c r="V216" i="5" s="1"/>
  <c r="V109" i="5"/>
  <c r="V116" i="5"/>
  <c r="V168" i="5"/>
  <c r="V114" i="5"/>
  <c r="V122" i="5"/>
  <c r="V117" i="5"/>
  <c r="V135" i="5" s="1"/>
  <c r="V118" i="5"/>
  <c r="V136" i="5" s="1"/>
  <c r="V93" i="5"/>
  <c r="V95" i="5" s="1"/>
  <c r="V100" i="5" s="1"/>
  <c r="V99" i="5"/>
  <c r="AL148" i="5"/>
  <c r="AL315" i="5"/>
  <c r="AL320" i="5"/>
  <c r="AL314" i="5"/>
  <c r="AL318" i="5"/>
  <c r="AL316" i="5"/>
  <c r="AL317" i="5"/>
  <c r="AL258" i="5"/>
  <c r="AL256" i="5"/>
  <c r="AL255" i="5"/>
  <c r="AI259" i="5" l="1"/>
  <c r="V309" i="5"/>
  <c r="V243" i="5"/>
  <c r="V270" i="5" s="1"/>
  <c r="V244" i="5"/>
  <c r="V271" i="5" s="1"/>
  <c r="V247" i="5"/>
  <c r="V274" i="5" s="1"/>
  <c r="V249" i="5"/>
  <c r="V276" i="5" s="1"/>
  <c r="V246" i="5"/>
  <c r="V273" i="5" s="1"/>
  <c r="V162" i="5"/>
  <c r="V140" i="5"/>
  <c r="V199" i="5" s="1"/>
  <c r="V217" i="5" s="1"/>
  <c r="V132" i="5"/>
  <c r="V196" i="5" s="1"/>
  <c r="V214" i="5" s="1"/>
  <c r="V127" i="5"/>
  <c r="V194" i="5" s="1"/>
  <c r="V212" i="5" s="1"/>
  <c r="V139" i="5"/>
  <c r="V200" i="5" s="1"/>
  <c r="V218" i="5" s="1"/>
  <c r="V210" i="5"/>
  <c r="V171" i="5" a="1"/>
  <c r="V171" i="5" s="1"/>
  <c r="V172" i="5" s="1"/>
  <c r="V179" i="5" s="1" a="1"/>
  <c r="V179" i="5" s="1"/>
  <c r="V129" i="5"/>
  <c r="V134" i="5"/>
  <c r="V197" i="5" s="1"/>
  <c r="V215" i="5" s="1"/>
  <c r="V163" i="5"/>
  <c r="AL326" i="5"/>
  <c r="P340" i="5" s="1"/>
  <c r="R340" i="5" s="1"/>
  <c r="AL331" i="5"/>
  <c r="V161" i="5"/>
  <c r="V158" i="5"/>
  <c r="V159" i="5"/>
  <c r="V160" i="5"/>
  <c r="V119" i="5"/>
  <c r="V112" i="5"/>
  <c r="V157" i="5"/>
  <c r="V124" i="5"/>
  <c r="V154" i="5"/>
  <c r="AL321" i="5"/>
  <c r="AL253" i="5"/>
  <c r="AL254" i="5"/>
  <c r="V195" i="5" l="1"/>
  <c r="V213" i="5" s="1"/>
  <c r="V310" i="5"/>
  <c r="V248" i="5"/>
  <c r="V245" i="5"/>
  <c r="V272" i="5" s="1"/>
  <c r="AI243" i="5"/>
  <c r="AL243" i="5" s="1"/>
  <c r="V239" i="5"/>
  <c r="AI216" i="5"/>
  <c r="V137" i="5"/>
  <c r="AI246" i="5"/>
  <c r="AL246" i="5" s="1"/>
  <c r="AI244" i="5"/>
  <c r="AL244" i="5" s="1"/>
  <c r="AI247" i="5"/>
  <c r="AL247" i="5" s="1"/>
  <c r="AI249" i="5"/>
  <c r="AL249" i="5" s="1"/>
  <c r="V178" i="5" a="1"/>
  <c r="V178" i="5" s="1"/>
  <c r="V177" i="5" a="1"/>
  <c r="V177" i="5" s="1"/>
  <c r="V180" i="5" a="1"/>
  <c r="V180" i="5" s="1"/>
  <c r="V174" i="5" a="1"/>
  <c r="V174" i="5" s="1"/>
  <c r="V175" i="5" a="1"/>
  <c r="V175" i="5" s="1"/>
  <c r="V176" i="5" a="1"/>
  <c r="V176" i="5" s="1"/>
  <c r="V190" i="5"/>
  <c r="AL154" i="5"/>
  <c r="AL325" i="5"/>
  <c r="P339" i="5" s="1"/>
  <c r="AL158" i="5"/>
  <c r="AL327" i="5"/>
  <c r="P341" i="5" s="1"/>
  <c r="R341" i="5" s="1"/>
  <c r="AL157" i="5"/>
  <c r="AL328" i="5"/>
  <c r="P342" i="5" s="1"/>
  <c r="R342" i="5" s="1"/>
  <c r="AL329" i="5"/>
  <c r="P343" i="5" s="1"/>
  <c r="R343" i="5" s="1"/>
  <c r="V142" i="5"/>
  <c r="V125" i="5"/>
  <c r="V130" i="5"/>
  <c r="V101" i="5"/>
  <c r="V164" i="5"/>
  <c r="AL213" i="5"/>
  <c r="V250" i="5" l="1"/>
  <c r="AI250" i="5" s="1"/>
  <c r="AL250" i="5" s="1"/>
  <c r="V275" i="5"/>
  <c r="AI248" i="5"/>
  <c r="AL248" i="5" s="1"/>
  <c r="AI245" i="5"/>
  <c r="AL245" i="5" s="1"/>
  <c r="V319" i="5"/>
  <c r="V330" i="5" s="1"/>
  <c r="V320" i="5"/>
  <c r="V331" i="5" s="1"/>
  <c r="V316" i="5"/>
  <c r="V327" i="5" s="1"/>
  <c r="V312" i="5"/>
  <c r="V314" i="5"/>
  <c r="V315" i="5"/>
  <c r="V326" i="5" s="1"/>
  <c r="V318" i="5"/>
  <c r="V329" i="5" s="1"/>
  <c r="V317" i="5"/>
  <c r="V328" i="5" s="1"/>
  <c r="V266" i="5"/>
  <c r="V238" i="5"/>
  <c r="V237" i="5"/>
  <c r="V240" i="5"/>
  <c r="V235" i="5"/>
  <c r="V236" i="5"/>
  <c r="V234" i="5"/>
  <c r="AI217" i="5"/>
  <c r="R339" i="5"/>
  <c r="AL216" i="5"/>
  <c r="AI215" i="5"/>
  <c r="V277" i="5"/>
  <c r="V181" i="5"/>
  <c r="AL125" i="5"/>
  <c r="AL164" i="5"/>
  <c r="AL332" i="5"/>
  <c r="V143" i="5"/>
  <c r="W85" i="5"/>
  <c r="AL194" i="5"/>
  <c r="V201" i="5"/>
  <c r="V284" i="5" l="1"/>
  <c r="V257" i="5" s="1"/>
  <c r="V321" i="5"/>
  <c r="V325" i="5"/>
  <c r="V332" i="5" s="1"/>
  <c r="V263" i="5"/>
  <c r="V281" i="5" s="1"/>
  <c r="V267" i="5"/>
  <c r="V285" i="5" s="1"/>
  <c r="V262" i="5"/>
  <c r="V280" i="5" s="1"/>
  <c r="V241" i="5"/>
  <c r="V261" i="5"/>
  <c r="V279" i="5" s="1"/>
  <c r="V264" i="5"/>
  <c r="V282" i="5" s="1"/>
  <c r="V265" i="5"/>
  <c r="V283" i="5" s="1"/>
  <c r="AL217" i="5"/>
  <c r="AL215" i="5"/>
  <c r="AI218" i="5"/>
  <c r="W88" i="5"/>
  <c r="W89" i="5" s="1"/>
  <c r="P345" i="5"/>
  <c r="R345" i="5" s="1"/>
  <c r="AL143" i="5"/>
  <c r="AL212" i="5"/>
  <c r="V219" i="5"/>
  <c r="AI284" i="5" l="1"/>
  <c r="AL284" i="5" s="1"/>
  <c r="W308" i="5"/>
  <c r="V256" i="5"/>
  <c r="AI283" i="5"/>
  <c r="AL283" i="5" s="1"/>
  <c r="V255" i="5"/>
  <c r="AI282" i="5"/>
  <c r="AL282" i="5" s="1"/>
  <c r="V253" i="5"/>
  <c r="AI280" i="5"/>
  <c r="AL280" i="5" s="1"/>
  <c r="V258" i="5"/>
  <c r="AI285" i="5"/>
  <c r="AL285" i="5" s="1"/>
  <c r="V254" i="5"/>
  <c r="AI281" i="5"/>
  <c r="AL281" i="5" s="1"/>
  <c r="V268" i="5"/>
  <c r="V252" i="5"/>
  <c r="V227" i="5"/>
  <c r="V226" i="5"/>
  <c r="AL218" i="5"/>
  <c r="V221" i="5"/>
  <c r="V228" i="5"/>
  <c r="V224" i="5"/>
  <c r="V225" i="5"/>
  <c r="V223" i="5"/>
  <c r="V222" i="5"/>
  <c r="W90" i="5"/>
  <c r="W98" i="5"/>
  <c r="W97" i="5"/>
  <c r="AI219" i="5"/>
  <c r="AI226" i="5" s="1"/>
  <c r="AL226" i="5" s="1"/>
  <c r="W154" i="5"/>
  <c r="W203" i="5" l="1"/>
  <c r="W207" i="5"/>
  <c r="W206" i="5"/>
  <c r="W209" i="5"/>
  <c r="W208" i="5"/>
  <c r="W204" i="5"/>
  <c r="W205" i="5"/>
  <c r="AI279" i="5"/>
  <c r="AL279" i="5" s="1"/>
  <c r="V259" i="5"/>
  <c r="V286" i="5"/>
  <c r="AL219" i="5"/>
  <c r="AI228" i="5"/>
  <c r="AI221" i="5"/>
  <c r="AL221" i="5" s="1"/>
  <c r="AI223" i="5"/>
  <c r="AL223" i="5" s="1"/>
  <c r="AI222" i="5"/>
  <c r="AL222" i="5" s="1"/>
  <c r="AI225" i="5"/>
  <c r="AL225" i="5" s="1"/>
  <c r="AI224" i="5"/>
  <c r="AL224" i="5" s="1"/>
  <c r="AI227" i="5"/>
  <c r="AL227" i="5" s="1"/>
  <c r="W91" i="5"/>
  <c r="W92" i="5" s="1"/>
  <c r="AL259" i="5" l="1"/>
  <c r="W309" i="5"/>
  <c r="W310" i="5" s="1"/>
  <c r="W312" i="5" s="1"/>
  <c r="V294" i="5"/>
  <c r="V289" i="5"/>
  <c r="V293" i="5"/>
  <c r="V292" i="5"/>
  <c r="V291" i="5"/>
  <c r="V288" i="5"/>
  <c r="V295" i="5"/>
  <c r="AI286" i="5"/>
  <c r="V290" i="5"/>
  <c r="W316" i="5" s="1"/>
  <c r="W210" i="5"/>
  <c r="AL228" i="5"/>
  <c r="W93" i="5"/>
  <c r="W95" i="5" s="1"/>
  <c r="W100" i="5" s="1"/>
  <c r="W106" i="5"/>
  <c r="W105" i="5"/>
  <c r="W107" i="5"/>
  <c r="W314" i="5" l="1"/>
  <c r="W317" i="5"/>
  <c r="W318" i="5"/>
  <c r="W315" i="5"/>
  <c r="W248" i="5"/>
  <c r="W275" i="5" s="1"/>
  <c r="W319" i="5"/>
  <c r="W249" i="5"/>
  <c r="W276" i="5" s="1"/>
  <c r="W320" i="5"/>
  <c r="W246" i="5"/>
  <c r="W273" i="5" s="1"/>
  <c r="W245" i="5"/>
  <c r="W272" i="5" s="1"/>
  <c r="W243" i="5"/>
  <c r="W270" i="5" s="1"/>
  <c r="W244" i="5"/>
  <c r="W271" i="5" s="1"/>
  <c r="W247" i="5"/>
  <c r="W274" i="5" s="1"/>
  <c r="AI293" i="5"/>
  <c r="AI295" i="5"/>
  <c r="AI291" i="5"/>
  <c r="AI294" i="5"/>
  <c r="AI292" i="5"/>
  <c r="AL286" i="5"/>
  <c r="AI290" i="5"/>
  <c r="AI289" i="5"/>
  <c r="AI288" i="5"/>
  <c r="W99" i="5"/>
  <c r="W111" i="5"/>
  <c r="W129" i="5" s="1"/>
  <c r="W123" i="5"/>
  <c r="W141" i="5" s="1"/>
  <c r="W115" i="5"/>
  <c r="W133" i="5" s="1"/>
  <c r="W198" i="5" s="1"/>
  <c r="W216" i="5" s="1"/>
  <c r="W117" i="5"/>
  <c r="W135" i="5" s="1"/>
  <c r="W116" i="5"/>
  <c r="W168" i="5"/>
  <c r="W110" i="5"/>
  <c r="W128" i="5" s="1"/>
  <c r="W118" i="5"/>
  <c r="W136" i="5" s="1"/>
  <c r="W122" i="5"/>
  <c r="W114" i="5"/>
  <c r="W121" i="5"/>
  <c r="W109" i="5"/>
  <c r="W321" i="5" l="1"/>
  <c r="W277" i="5"/>
  <c r="W250" i="5"/>
  <c r="W162" i="5"/>
  <c r="W330" i="5" s="1"/>
  <c r="W132" i="5"/>
  <c r="W196" i="5" s="1"/>
  <c r="W214" i="5" s="1"/>
  <c r="W140" i="5"/>
  <c r="W199" i="5" s="1"/>
  <c r="W217" i="5" s="1"/>
  <c r="W134" i="5"/>
  <c r="W127" i="5"/>
  <c r="W194" i="5" s="1"/>
  <c r="W212" i="5" s="1"/>
  <c r="W139" i="5"/>
  <c r="W171" i="5" a="1"/>
  <c r="W171" i="5" s="1"/>
  <c r="W172" i="5" s="1"/>
  <c r="W179" i="5" s="1" a="1"/>
  <c r="W179" i="5" s="1"/>
  <c r="W163" i="5"/>
  <c r="W331" i="5" s="1"/>
  <c r="W101" i="5"/>
  <c r="X85" i="5" s="1"/>
  <c r="W157" i="5"/>
  <c r="W325" i="5" s="1"/>
  <c r="W161" i="5"/>
  <c r="W329" i="5" s="1"/>
  <c r="W159" i="5"/>
  <c r="W327" i="5" s="1"/>
  <c r="W158" i="5"/>
  <c r="W326" i="5" s="1"/>
  <c r="W112" i="5"/>
  <c r="W124" i="5"/>
  <c r="W119" i="5"/>
  <c r="W160" i="5"/>
  <c r="W328" i="5" s="1"/>
  <c r="W195" i="5" l="1"/>
  <c r="W213" i="5" s="1"/>
  <c r="W142" i="5"/>
  <c r="W200" i="5"/>
  <c r="W218" i="5" s="1"/>
  <c r="W137" i="5"/>
  <c r="W197" i="5"/>
  <c r="W215" i="5" s="1"/>
  <c r="W239" i="5"/>
  <c r="W332" i="5"/>
  <c r="X88" i="5"/>
  <c r="X89" i="5" s="1"/>
  <c r="X98" i="5" s="1"/>
  <c r="W175" i="5" a="1"/>
  <c r="W175" i="5" s="1"/>
  <c r="W176" i="5" a="1"/>
  <c r="W176" i="5" s="1"/>
  <c r="W174" i="5" a="1"/>
  <c r="W174" i="5" s="1"/>
  <c r="W180" i="5" a="1"/>
  <c r="W180" i="5" s="1"/>
  <c r="W178" i="5" a="1"/>
  <c r="W178" i="5" s="1"/>
  <c r="W177" i="5" a="1"/>
  <c r="W177" i="5" s="1"/>
  <c r="W190" i="5"/>
  <c r="W164" i="5"/>
  <c r="W125" i="5"/>
  <c r="W130" i="5"/>
  <c r="W266" i="5" l="1"/>
  <c r="W238" i="5"/>
  <c r="W240" i="5"/>
  <c r="W236" i="5"/>
  <c r="W234" i="5"/>
  <c r="W261" i="5" s="1"/>
  <c r="W279" i="5" s="1"/>
  <c r="W237" i="5"/>
  <c r="W235" i="5"/>
  <c r="X90" i="5"/>
  <c r="X91" i="5" s="1"/>
  <c r="X92" i="5" s="1"/>
  <c r="W181" i="5"/>
  <c r="W143" i="5"/>
  <c r="W201" i="5"/>
  <c r="X154" i="5"/>
  <c r="W284" i="5" l="1"/>
  <c r="W264" i="5"/>
  <c r="W262" i="5"/>
  <c r="W263" i="5"/>
  <c r="W267" i="5"/>
  <c r="W265" i="5"/>
  <c r="W283" i="5" s="1"/>
  <c r="W252" i="5"/>
  <c r="W241" i="5"/>
  <c r="X105" i="5"/>
  <c r="X122" i="5" s="1"/>
  <c r="X106" i="5"/>
  <c r="X107" i="5"/>
  <c r="X99" i="5"/>
  <c r="X93" i="5"/>
  <c r="X95" i="5" s="1"/>
  <c r="X100" i="5" s="1"/>
  <c r="W219" i="5"/>
  <c r="X308" i="5" s="1"/>
  <c r="W226" i="5" l="1"/>
  <c r="X208" i="5" s="1"/>
  <c r="W285" i="5"/>
  <c r="W281" i="5"/>
  <c r="W282" i="5"/>
  <c r="W280" i="5"/>
  <c r="W257" i="5"/>
  <c r="W268" i="5"/>
  <c r="W256" i="5"/>
  <c r="X140" i="5"/>
  <c r="X199" i="5" s="1"/>
  <c r="X111" i="5"/>
  <c r="X129" i="5" s="1"/>
  <c r="X114" i="5"/>
  <c r="X116" i="5"/>
  <c r="X168" i="5"/>
  <c r="X171" i="5" s="1" a="1"/>
  <c r="X171" i="5" s="1"/>
  <c r="X172" i="5" s="1"/>
  <c r="X179" i="5" s="1" a="1"/>
  <c r="X179" i="5" s="1"/>
  <c r="W228" i="5"/>
  <c r="W225" i="5"/>
  <c r="W224" i="5"/>
  <c r="X117" i="5"/>
  <c r="X135" i="5" s="1"/>
  <c r="X110" i="5"/>
  <c r="X128" i="5" s="1"/>
  <c r="W221" i="5"/>
  <c r="X203" i="5" s="1"/>
  <c r="X118" i="5"/>
  <c r="X136" i="5" s="1"/>
  <c r="W223" i="5"/>
  <c r="X205" i="5" s="1"/>
  <c r="W222" i="5"/>
  <c r="X204" i="5" s="1"/>
  <c r="X115" i="5"/>
  <c r="X133" i="5" s="1"/>
  <c r="X198" i="5" s="1"/>
  <c r="W227" i="5"/>
  <c r="X109" i="5"/>
  <c r="X162" i="5" s="1"/>
  <c r="X121" i="5"/>
  <c r="X123" i="5"/>
  <c r="X141" i="5" s="1"/>
  <c r="X97" i="5" l="1"/>
  <c r="X217" i="5"/>
  <c r="W253" i="5"/>
  <c r="W255" i="5"/>
  <c r="W254" i="5"/>
  <c r="W286" i="5"/>
  <c r="W292" i="5" s="1"/>
  <c r="W258" i="5"/>
  <c r="X209" i="5"/>
  <c r="X239" i="5"/>
  <c r="X266" i="5" s="1"/>
  <c r="X207" i="5"/>
  <c r="X216" i="5" s="1"/>
  <c r="X206" i="5"/>
  <c r="X134" i="5"/>
  <c r="X197" i="5" s="1"/>
  <c r="X132" i="5"/>
  <c r="X196" i="5" s="1"/>
  <c r="X214" i="5" s="1"/>
  <c r="X139" i="5"/>
  <c r="X200" i="5" s="1"/>
  <c r="X127" i="5"/>
  <c r="X194" i="5" s="1"/>
  <c r="X212" i="5" s="1"/>
  <c r="X160" i="5"/>
  <c r="X161" i="5"/>
  <c r="X163" i="5"/>
  <c r="X159" i="5"/>
  <c r="X158" i="5"/>
  <c r="X157" i="5"/>
  <c r="X119" i="5"/>
  <c r="X112" i="5"/>
  <c r="X124" i="5"/>
  <c r="X101" i="5"/>
  <c r="Y85" i="5" s="1"/>
  <c r="X178" i="5" a="1"/>
  <c r="X178" i="5" s="1"/>
  <c r="X176" i="5" a="1"/>
  <c r="X176" i="5" s="1"/>
  <c r="X177" i="5" a="1"/>
  <c r="X177" i="5" s="1"/>
  <c r="X180" i="5" a="1"/>
  <c r="X180" i="5" s="1"/>
  <c r="X175" i="5" a="1"/>
  <c r="X175" i="5" s="1"/>
  <c r="X174" i="5" a="1"/>
  <c r="X174" i="5" s="1"/>
  <c r="X234" i="5" s="1"/>
  <c r="X261" i="5" s="1"/>
  <c r="X190" i="5"/>
  <c r="W289" i="5" l="1"/>
  <c r="X195" i="5"/>
  <c r="X213" i="5" s="1"/>
  <c r="X218" i="5"/>
  <c r="X215" i="5"/>
  <c r="X130" i="5"/>
  <c r="X142" i="5"/>
  <c r="W293" i="5"/>
  <c r="W294" i="5"/>
  <c r="W290" i="5"/>
  <c r="W288" i="5"/>
  <c r="W295" i="5"/>
  <c r="W291" i="5"/>
  <c r="W259" i="5"/>
  <c r="X309" i="5" s="1"/>
  <c r="X310" i="5" s="1"/>
  <c r="X315" i="5" s="1"/>
  <c r="X240" i="5"/>
  <c r="X238" i="5"/>
  <c r="X237" i="5"/>
  <c r="X236" i="5"/>
  <c r="X235" i="5"/>
  <c r="X137" i="5"/>
  <c r="X125" i="5"/>
  <c r="X164" i="5"/>
  <c r="X210" i="5"/>
  <c r="Y88" i="5"/>
  <c r="Y89" i="5" s="1"/>
  <c r="Y98" i="5" s="1"/>
  <c r="X181" i="5"/>
  <c r="X201" i="5" l="1"/>
  <c r="X312" i="5"/>
  <c r="X318" i="5"/>
  <c r="X244" i="5"/>
  <c r="X271" i="5" s="1"/>
  <c r="X247" i="5"/>
  <c r="X274" i="5" s="1"/>
  <c r="X143" i="5"/>
  <c r="X326" i="5"/>
  <c r="X243" i="5"/>
  <c r="X314" i="5"/>
  <c r="X245" i="5"/>
  <c r="X316" i="5"/>
  <c r="X249" i="5"/>
  <c r="X320" i="5"/>
  <c r="X248" i="5"/>
  <c r="X319" i="5"/>
  <c r="X246" i="5"/>
  <c r="X317" i="5"/>
  <c r="X263" i="5"/>
  <c r="X241" i="5"/>
  <c r="X262" i="5"/>
  <c r="X280" i="5" s="1"/>
  <c r="X253" i="5" s="1"/>
  <c r="X264" i="5"/>
  <c r="X265" i="5"/>
  <c r="X267" i="5"/>
  <c r="Y90" i="5"/>
  <c r="Y91" i="5" s="1"/>
  <c r="Y92" i="5" s="1"/>
  <c r="X219" i="5"/>
  <c r="Y308" i="5" s="1"/>
  <c r="X329" i="5" l="1"/>
  <c r="X331" i="5"/>
  <c r="X273" i="5"/>
  <c r="X282" i="5" s="1"/>
  <c r="X328" i="5"/>
  <c r="X330" i="5"/>
  <c r="X327" i="5"/>
  <c r="X270" i="5"/>
  <c r="X279" i="5" s="1"/>
  <c r="X252" i="5" s="1"/>
  <c r="X325" i="5"/>
  <c r="X275" i="5"/>
  <c r="X284" i="5" s="1"/>
  <c r="X257" i="5" s="1"/>
  <c r="X276" i="5"/>
  <c r="X285" i="5" s="1"/>
  <c r="X258" i="5" s="1"/>
  <c r="X272" i="5"/>
  <c r="X250" i="5"/>
  <c r="X321" i="5"/>
  <c r="X283" i="5"/>
  <c r="X268" i="5"/>
  <c r="X223" i="5"/>
  <c r="X226" i="5"/>
  <c r="X227" i="5"/>
  <c r="X228" i="5"/>
  <c r="X225" i="5"/>
  <c r="X224" i="5"/>
  <c r="X222" i="5"/>
  <c r="X221" i="5"/>
  <c r="Y97" i="5"/>
  <c r="Y106" i="5"/>
  <c r="Y105" i="5"/>
  <c r="Y107" i="5"/>
  <c r="Y154" i="5"/>
  <c r="X332" i="5" l="1"/>
  <c r="X277" i="5"/>
  <c r="X281" i="5"/>
  <c r="X286" i="5" s="1"/>
  <c r="X293" i="5" s="1"/>
  <c r="X255" i="5"/>
  <c r="X256" i="5"/>
  <c r="Y209" i="5"/>
  <c r="Y204" i="5"/>
  <c r="Y207" i="5"/>
  <c r="Y208" i="5"/>
  <c r="Y203" i="5"/>
  <c r="Y206" i="5"/>
  <c r="Y205" i="5"/>
  <c r="Y99" i="5"/>
  <c r="Y93" i="5"/>
  <c r="Y95" i="5" s="1"/>
  <c r="Y100" i="5" s="1"/>
  <c r="Y121" i="5"/>
  <c r="Y114" i="5"/>
  <c r="Y109" i="5"/>
  <c r="Y122" i="5"/>
  <c r="Y168" i="5"/>
  <c r="Y116" i="5"/>
  <c r="Y111" i="5"/>
  <c r="Y129" i="5" s="1"/>
  <c r="Y118" i="5"/>
  <c r="Y136" i="5" s="1"/>
  <c r="Y110" i="5"/>
  <c r="Y128" i="5" s="1"/>
  <c r="Y117" i="5"/>
  <c r="Y135" i="5" s="1"/>
  <c r="Y115" i="5"/>
  <c r="Y133" i="5" s="1"/>
  <c r="Y123" i="5"/>
  <c r="Y141" i="5" s="1"/>
  <c r="Y198" i="5" l="1"/>
  <c r="X254" i="5"/>
  <c r="Y162" i="5"/>
  <c r="X288" i="5"/>
  <c r="X289" i="5"/>
  <c r="X291" i="5"/>
  <c r="X259" i="5"/>
  <c r="Y309" i="5" s="1"/>
  <c r="Y310" i="5" s="1"/>
  <c r="Y319" i="5" s="1"/>
  <c r="X294" i="5"/>
  <c r="X290" i="5"/>
  <c r="X292" i="5"/>
  <c r="X295" i="5"/>
  <c r="Y249" i="5"/>
  <c r="Y276" i="5" s="1"/>
  <c r="Y216" i="5"/>
  <c r="Y134" i="5"/>
  <c r="Y197" i="5" s="1"/>
  <c r="Y215" i="5" s="1"/>
  <c r="Y140" i="5"/>
  <c r="Y199" i="5" s="1"/>
  <c r="Y217" i="5" s="1"/>
  <c r="Y127" i="5"/>
  <c r="Y194" i="5" s="1"/>
  <c r="Y212" i="5" s="1"/>
  <c r="Y132" i="5"/>
  <c r="Y195" i="5" s="1"/>
  <c r="Y213" i="5" s="1"/>
  <c r="Y139" i="5"/>
  <c r="Y200" i="5" s="1"/>
  <c r="Y218" i="5" s="1"/>
  <c r="Y210" i="5"/>
  <c r="Y171" i="5" a="1"/>
  <c r="Y171" i="5" s="1"/>
  <c r="Y172" i="5" s="1"/>
  <c r="Y179" i="5" s="1" a="1"/>
  <c r="Y179" i="5" s="1"/>
  <c r="Y163" i="5"/>
  <c r="Y158" i="5"/>
  <c r="Y159" i="5"/>
  <c r="Y161" i="5"/>
  <c r="Y160" i="5"/>
  <c r="Y119" i="5"/>
  <c r="Y124" i="5"/>
  <c r="Y101" i="5"/>
  <c r="Z85" i="5" s="1"/>
  <c r="Y112" i="5"/>
  <c r="Y157" i="5"/>
  <c r="Y243" i="5" l="1"/>
  <c r="Y270" i="5" s="1"/>
  <c r="Y314" i="5"/>
  <c r="Y320" i="5"/>
  <c r="Y331" i="5" s="1"/>
  <c r="Y318" i="5"/>
  <c r="Y316" i="5"/>
  <c r="Y312" i="5"/>
  <c r="Y246" i="5"/>
  <c r="Y273" i="5" s="1"/>
  <c r="Y244" i="5"/>
  <c r="Y271" i="5" s="1"/>
  <c r="Y317" i="5"/>
  <c r="Y315" i="5"/>
  <c r="Y248" i="5"/>
  <c r="Y275" i="5" s="1"/>
  <c r="Y245" i="5"/>
  <c r="Y272" i="5" s="1"/>
  <c r="Y247" i="5"/>
  <c r="Y274" i="5" s="1"/>
  <c r="Y137" i="5"/>
  <c r="Y196" i="5"/>
  <c r="Y214" i="5" s="1"/>
  <c r="Y239" i="5"/>
  <c r="Z88" i="5"/>
  <c r="Z89" i="5" s="1"/>
  <c r="Z98" i="5" s="1"/>
  <c r="Y177" i="5" a="1"/>
  <c r="Y177" i="5" s="1"/>
  <c r="Y176" i="5" a="1"/>
  <c r="Y176" i="5" s="1"/>
  <c r="Y175" i="5" a="1"/>
  <c r="Y175" i="5" s="1"/>
  <c r="Y180" i="5" a="1"/>
  <c r="Y180" i="5" s="1"/>
  <c r="Y178" i="5" a="1"/>
  <c r="Y178" i="5" s="1"/>
  <c r="Y174" i="5" a="1"/>
  <c r="Y174" i="5" s="1"/>
  <c r="Y190" i="5"/>
  <c r="Y142" i="5"/>
  <c r="Y130" i="5"/>
  <c r="Y164" i="5"/>
  <c r="Y125" i="5"/>
  <c r="Y325" i="5" l="1"/>
  <c r="Y326" i="5"/>
  <c r="Y328" i="5"/>
  <c r="Y330" i="5"/>
  <c r="Y277" i="5"/>
  <c r="Y321" i="5"/>
  <c r="Y250" i="5"/>
  <c r="Y329" i="5"/>
  <c r="Y327" i="5"/>
  <c r="Y266" i="5"/>
  <c r="Y236" i="5"/>
  <c r="Y237" i="5"/>
  <c r="Y235" i="5"/>
  <c r="Y238" i="5"/>
  <c r="Y234" i="5"/>
  <c r="Y261" i="5" s="1"/>
  <c r="Y279" i="5" s="1"/>
  <c r="Y240" i="5"/>
  <c r="Y181" i="5"/>
  <c r="Y143" i="5"/>
  <c r="Y201" i="5"/>
  <c r="Z90" i="5"/>
  <c r="Y332" i="5" l="1"/>
  <c r="Y284" i="5"/>
  <c r="Y262" i="5"/>
  <c r="Y267" i="5"/>
  <c r="Y263" i="5"/>
  <c r="Y265" i="5"/>
  <c r="Y264" i="5"/>
  <c r="Y252" i="5"/>
  <c r="Y241" i="5"/>
  <c r="Z91" i="5"/>
  <c r="Z92" i="5" s="1"/>
  <c r="Y219" i="5"/>
  <c r="Z308" i="5" s="1"/>
  <c r="Y226" i="5" l="1"/>
  <c r="Z208" i="5" s="1"/>
  <c r="Y283" i="5"/>
  <c r="Y281" i="5"/>
  <c r="Y254" i="5" s="1"/>
  <c r="Y280" i="5"/>
  <c r="Y282" i="5"/>
  <c r="Y285" i="5"/>
  <c r="Y257" i="5"/>
  <c r="Y268" i="5"/>
  <c r="Y228" i="5"/>
  <c r="Y225" i="5"/>
  <c r="Y224" i="5"/>
  <c r="Z206" i="5" s="1"/>
  <c r="Y223" i="5"/>
  <c r="Y221" i="5"/>
  <c r="Y227" i="5"/>
  <c r="Y222" i="5"/>
  <c r="Z93" i="5"/>
  <c r="Z95" i="5" s="1"/>
  <c r="Z100" i="5" s="1"/>
  <c r="Z99" i="5"/>
  <c r="Z97" i="5"/>
  <c r="Z107" i="5"/>
  <c r="Z106" i="5"/>
  <c r="Z105" i="5"/>
  <c r="Z154" i="5"/>
  <c r="Y253" i="5" l="1"/>
  <c r="Y258" i="5"/>
  <c r="Y255" i="5"/>
  <c r="Y286" i="5"/>
  <c r="Y294" i="5" s="1"/>
  <c r="Y256" i="5"/>
  <c r="Z207" i="5"/>
  <c r="Z205" i="5"/>
  <c r="Z209" i="5"/>
  <c r="Z204" i="5"/>
  <c r="Z203" i="5"/>
  <c r="Z117" i="5"/>
  <c r="Z135" i="5" s="1"/>
  <c r="Z110" i="5"/>
  <c r="Z128" i="5" s="1"/>
  <c r="Z116" i="5"/>
  <c r="Z168" i="5"/>
  <c r="Z115" i="5"/>
  <c r="Z133" i="5" s="1"/>
  <c r="Z198" i="5" s="1"/>
  <c r="Z114" i="5"/>
  <c r="Z109" i="5"/>
  <c r="Z121" i="5"/>
  <c r="Z111" i="5"/>
  <c r="Z129" i="5" s="1"/>
  <c r="Z123" i="5"/>
  <c r="Z141" i="5" s="1"/>
  <c r="Z118" i="5"/>
  <c r="Z136" i="5" s="1"/>
  <c r="Z122" i="5"/>
  <c r="Z101" i="5"/>
  <c r="AA85" i="5" s="1"/>
  <c r="Z216" i="5" l="1"/>
  <c r="Y291" i="5"/>
  <c r="Y259" i="5"/>
  <c r="Z309" i="5" s="1"/>
  <c r="Z310" i="5" s="1"/>
  <c r="Z320" i="5" s="1"/>
  <c r="Y293" i="5"/>
  <c r="Y290" i="5"/>
  <c r="Y289" i="5"/>
  <c r="Y288" i="5"/>
  <c r="Y295" i="5"/>
  <c r="Y292" i="5"/>
  <c r="Z162" i="5"/>
  <c r="Z140" i="5"/>
  <c r="Z199" i="5" s="1"/>
  <c r="Z217" i="5" s="1"/>
  <c r="Z134" i="5"/>
  <c r="Z197" i="5" s="1"/>
  <c r="Z215" i="5" s="1"/>
  <c r="Z139" i="5"/>
  <c r="Z127" i="5"/>
  <c r="Z194" i="5" s="1"/>
  <c r="Z212" i="5" s="1"/>
  <c r="Z132" i="5"/>
  <c r="Z196" i="5" s="1"/>
  <c r="Z214" i="5" s="1"/>
  <c r="Z210" i="5"/>
  <c r="AA88" i="5"/>
  <c r="AA89" i="5" s="1"/>
  <c r="Z171" i="5" a="1"/>
  <c r="Z171" i="5" s="1"/>
  <c r="Z172" i="5" s="1"/>
  <c r="Z179" i="5" s="1" a="1"/>
  <c r="Z179" i="5" s="1"/>
  <c r="Z124" i="5"/>
  <c r="Z157" i="5"/>
  <c r="Z158" i="5"/>
  <c r="Z161" i="5"/>
  <c r="Z163" i="5"/>
  <c r="Z112" i="5"/>
  <c r="Z119" i="5"/>
  <c r="Z160" i="5"/>
  <c r="Z159" i="5"/>
  <c r="Z195" i="5" l="1"/>
  <c r="Z213" i="5" s="1"/>
  <c r="Z312" i="5"/>
  <c r="Z249" i="5"/>
  <c r="Z276" i="5" s="1"/>
  <c r="Z244" i="5"/>
  <c r="Z315" i="5"/>
  <c r="Z246" i="5"/>
  <c r="Z317" i="5"/>
  <c r="Z243" i="5"/>
  <c r="Z270" i="5" s="1"/>
  <c r="Z314" i="5"/>
  <c r="Z245" i="5"/>
  <c r="Z272" i="5" s="1"/>
  <c r="Z316" i="5"/>
  <c r="Z247" i="5"/>
  <c r="Z318" i="5"/>
  <c r="Z248" i="5"/>
  <c r="Z275" i="5" s="1"/>
  <c r="Z319" i="5"/>
  <c r="Z142" i="5"/>
  <c r="Z200" i="5"/>
  <c r="Z218" i="5" s="1"/>
  <c r="Z239" i="5"/>
  <c r="Z137" i="5"/>
  <c r="Z175" i="5" a="1"/>
  <c r="Z175" i="5" s="1"/>
  <c r="Z180" i="5" a="1"/>
  <c r="Z180" i="5" s="1"/>
  <c r="Z178" i="5" a="1"/>
  <c r="Z178" i="5" s="1"/>
  <c r="Z174" i="5" a="1"/>
  <c r="Z174" i="5" s="1"/>
  <c r="Z176" i="5" a="1"/>
  <c r="Z176" i="5" s="1"/>
  <c r="Z177" i="5" a="1"/>
  <c r="Z177" i="5" s="1"/>
  <c r="Z190" i="5"/>
  <c r="Z125" i="5"/>
  <c r="Z130" i="5"/>
  <c r="Z164" i="5"/>
  <c r="AA90" i="5"/>
  <c r="AA98" i="5"/>
  <c r="Z331" i="5" l="1"/>
  <c r="Z329" i="5"/>
  <c r="Z328" i="5"/>
  <c r="Z326" i="5"/>
  <c r="Z327" i="5"/>
  <c r="Z330" i="5"/>
  <c r="Z325" i="5"/>
  <c r="Z274" i="5"/>
  <c r="Z250" i="5"/>
  <c r="Z273" i="5"/>
  <c r="Z271" i="5"/>
  <c r="Z321" i="5"/>
  <c r="Z266" i="5"/>
  <c r="Z237" i="5"/>
  <c r="Z236" i="5"/>
  <c r="Z234" i="5"/>
  <c r="Z261" i="5" s="1"/>
  <c r="Z279" i="5" s="1"/>
  <c r="Z238" i="5"/>
  <c r="Z240" i="5"/>
  <c r="Z235" i="5"/>
  <c r="Z181" i="5"/>
  <c r="Z143" i="5"/>
  <c r="AA91" i="5"/>
  <c r="AA92" i="5" s="1"/>
  <c r="Z201" i="5"/>
  <c r="Z332" i="5" l="1"/>
  <c r="Z277" i="5"/>
  <c r="Z284" i="5"/>
  <c r="Z267" i="5"/>
  <c r="Z264" i="5"/>
  <c r="Z262" i="5"/>
  <c r="Z265" i="5"/>
  <c r="Z263" i="5"/>
  <c r="Z252" i="5"/>
  <c r="Z241" i="5"/>
  <c r="Z219" i="5"/>
  <c r="AA308" i="5" s="1"/>
  <c r="AA106" i="5"/>
  <c r="AA107" i="5"/>
  <c r="AA105" i="5"/>
  <c r="AA154" i="5"/>
  <c r="Z226" i="5" l="1"/>
  <c r="AA208" i="5" s="1"/>
  <c r="Z281" i="5"/>
  <c r="Z254" i="5" s="1"/>
  <c r="Z282" i="5"/>
  <c r="Z255" i="5" s="1"/>
  <c r="Z283" i="5"/>
  <c r="Z256" i="5" s="1"/>
  <c r="Z280" i="5"/>
  <c r="Z285" i="5"/>
  <c r="Z257" i="5"/>
  <c r="Z268" i="5"/>
  <c r="Z228" i="5"/>
  <c r="Z225" i="5"/>
  <c r="Z224" i="5"/>
  <c r="Z227" i="5"/>
  <c r="Z221" i="5"/>
  <c r="Z222" i="5"/>
  <c r="Z223" i="5"/>
  <c r="AA122" i="5"/>
  <c r="AA121" i="5"/>
  <c r="AA118" i="5"/>
  <c r="AA136" i="5" s="1"/>
  <c r="AA115" i="5"/>
  <c r="AA114" i="5"/>
  <c r="AA110" i="5"/>
  <c r="AA128" i="5" s="1"/>
  <c r="AA117" i="5"/>
  <c r="AA168" i="5"/>
  <c r="AA111" i="5"/>
  <c r="AA129" i="5" s="1"/>
  <c r="AA123" i="5"/>
  <c r="AA141" i="5" s="1"/>
  <c r="AA116" i="5"/>
  <c r="AA109" i="5"/>
  <c r="AA99" i="5"/>
  <c r="AA93" i="5"/>
  <c r="AA95" i="5" s="1"/>
  <c r="AA100" i="5" s="1"/>
  <c r="AA97" i="5" l="1"/>
  <c r="AA101" i="5" s="1"/>
  <c r="AB85" i="5" s="1"/>
  <c r="Z286" i="5"/>
  <c r="Z288" i="5" s="1"/>
  <c r="AA206" i="5"/>
  <c r="Z258" i="5"/>
  <c r="Z253" i="5"/>
  <c r="AA207" i="5"/>
  <c r="AA209" i="5"/>
  <c r="AA204" i="5"/>
  <c r="AA205" i="5"/>
  <c r="AA203" i="5"/>
  <c r="AA162" i="5"/>
  <c r="AA132" i="5"/>
  <c r="AA139" i="5"/>
  <c r="AA200" i="5" s="1"/>
  <c r="AA140" i="5"/>
  <c r="AA199" i="5" s="1"/>
  <c r="AA217" i="5" s="1"/>
  <c r="AA127" i="5"/>
  <c r="AA194" i="5" s="1"/>
  <c r="AA171" i="5" a="1"/>
  <c r="AA171" i="5" s="1"/>
  <c r="AA172" i="5" s="1"/>
  <c r="AA179" i="5" s="1" a="1"/>
  <c r="AA179" i="5" s="1"/>
  <c r="AA159" i="5"/>
  <c r="AA133" i="5"/>
  <c r="AA198" i="5" s="1"/>
  <c r="AA158" i="5"/>
  <c r="AA134" i="5"/>
  <c r="AA197" i="5" s="1"/>
  <c r="AA161" i="5"/>
  <c r="AA135" i="5"/>
  <c r="AA163" i="5"/>
  <c r="AA157" i="5"/>
  <c r="AA112" i="5"/>
  <c r="AA160" i="5"/>
  <c r="AA119" i="5"/>
  <c r="AA124" i="5"/>
  <c r="Z289" i="5" l="1"/>
  <c r="Z292" i="5"/>
  <c r="Z290" i="5"/>
  <c r="Z291" i="5"/>
  <c r="Z294" i="5"/>
  <c r="AA196" i="5"/>
  <c r="AA214" i="5" s="1"/>
  <c r="AA195" i="5"/>
  <c r="AA213" i="5" s="1"/>
  <c r="Z293" i="5"/>
  <c r="Z295" i="5"/>
  <c r="AA218" i="5"/>
  <c r="AA216" i="5"/>
  <c r="AA212" i="5"/>
  <c r="AA215" i="5"/>
  <c r="Z259" i="5"/>
  <c r="AA309" i="5" s="1"/>
  <c r="AA310" i="5" s="1"/>
  <c r="AA239" i="5"/>
  <c r="AA142" i="5"/>
  <c r="AA210" i="5"/>
  <c r="AB88" i="5"/>
  <c r="AB89" i="5" s="1"/>
  <c r="AA174" i="5" a="1"/>
  <c r="AA174" i="5" s="1"/>
  <c r="AA178" i="5" a="1"/>
  <c r="AA178" i="5" s="1"/>
  <c r="AA177" i="5" a="1"/>
  <c r="AA177" i="5" s="1"/>
  <c r="AA175" i="5" a="1"/>
  <c r="AA175" i="5" s="1"/>
  <c r="AA180" i="5" a="1"/>
  <c r="AA180" i="5" s="1"/>
  <c r="AA176" i="5" a="1"/>
  <c r="AA176" i="5" s="1"/>
  <c r="AA137" i="5"/>
  <c r="AA190" i="5"/>
  <c r="AA164" i="5"/>
  <c r="AA130" i="5"/>
  <c r="AA125" i="5"/>
  <c r="AA320" i="5" l="1"/>
  <c r="AA246" i="5"/>
  <c r="AA273" i="5" s="1"/>
  <c r="AA312" i="5"/>
  <c r="AA318" i="5"/>
  <c r="AA244" i="5"/>
  <c r="AA271" i="5" s="1"/>
  <c r="AA317" i="5"/>
  <c r="AA315" i="5"/>
  <c r="AA316" i="5"/>
  <c r="AA245" i="5"/>
  <c r="AA272" i="5" s="1"/>
  <c r="AA314" i="5"/>
  <c r="AA247" i="5"/>
  <c r="AA274" i="5" s="1"/>
  <c r="AA243" i="5"/>
  <c r="AA270" i="5" s="1"/>
  <c r="AA249" i="5"/>
  <c r="AA276" i="5" s="1"/>
  <c r="AA248" i="5"/>
  <c r="AA319" i="5"/>
  <c r="AA266" i="5"/>
  <c r="AA238" i="5"/>
  <c r="AA237" i="5"/>
  <c r="AA234" i="5"/>
  <c r="AA261" i="5" s="1"/>
  <c r="AA236" i="5"/>
  <c r="AA240" i="5"/>
  <c r="AA235" i="5"/>
  <c r="AA181" i="5"/>
  <c r="AA143" i="5"/>
  <c r="AB90" i="5"/>
  <c r="AB98" i="5"/>
  <c r="AA201" i="5"/>
  <c r="AA328" i="5" l="1"/>
  <c r="AA330" i="5"/>
  <c r="AA279" i="5"/>
  <c r="AA325" i="5"/>
  <c r="AA321" i="5"/>
  <c r="AA329" i="5"/>
  <c r="AA331" i="5"/>
  <c r="AA327" i="5"/>
  <c r="AA326" i="5"/>
  <c r="AA275" i="5"/>
  <c r="AA277" i="5" s="1"/>
  <c r="AA250" i="5"/>
  <c r="AA264" i="5"/>
  <c r="AA265" i="5"/>
  <c r="AA262" i="5"/>
  <c r="AA267" i="5"/>
  <c r="AA263" i="5"/>
  <c r="AA252" i="5"/>
  <c r="AA241" i="5"/>
  <c r="AA219" i="5"/>
  <c r="AB308" i="5" s="1"/>
  <c r="AB91" i="5"/>
  <c r="AB92" i="5" s="1"/>
  <c r="AB154" i="5"/>
  <c r="AA332" i="5" l="1"/>
  <c r="AA226" i="5"/>
  <c r="AB208" i="5" s="1"/>
  <c r="AA284" i="5"/>
  <c r="AA257" i="5" s="1"/>
  <c r="AA280" i="5"/>
  <c r="AA283" i="5"/>
  <c r="AA256" i="5" s="1"/>
  <c r="AA282" i="5"/>
  <c r="AA255" i="5" s="1"/>
  <c r="AA281" i="5"/>
  <c r="AA285" i="5"/>
  <c r="AA258" i="5" s="1"/>
  <c r="AA268" i="5"/>
  <c r="AA228" i="5"/>
  <c r="AA222" i="5"/>
  <c r="AA227" i="5"/>
  <c r="AA225" i="5"/>
  <c r="AA223" i="5"/>
  <c r="AA224" i="5"/>
  <c r="AA221" i="5"/>
  <c r="AB106" i="5"/>
  <c r="AB107" i="5"/>
  <c r="AB105" i="5"/>
  <c r="AB97" i="5" l="1"/>
  <c r="AA286" i="5"/>
  <c r="AA293" i="5" s="1"/>
  <c r="AA253" i="5"/>
  <c r="AA254" i="5"/>
  <c r="AB205" i="5"/>
  <c r="AB207" i="5"/>
  <c r="AB209" i="5"/>
  <c r="AB204" i="5"/>
  <c r="AB203" i="5"/>
  <c r="AB206" i="5"/>
  <c r="AB99" i="5"/>
  <c r="AB111" i="5"/>
  <c r="AB129" i="5" s="1"/>
  <c r="AB110" i="5"/>
  <c r="AB128" i="5" s="1"/>
  <c r="AB123" i="5"/>
  <c r="AB141" i="5" s="1"/>
  <c r="AB121" i="5"/>
  <c r="AB168" i="5"/>
  <c r="AB117" i="5"/>
  <c r="AB135" i="5" s="1"/>
  <c r="AB115" i="5"/>
  <c r="AB133" i="5" s="1"/>
  <c r="AB198" i="5" s="1"/>
  <c r="AB122" i="5"/>
  <c r="AB109" i="5"/>
  <c r="AB118" i="5"/>
  <c r="AB136" i="5" s="1"/>
  <c r="AB114" i="5"/>
  <c r="AB116" i="5"/>
  <c r="AB93" i="5"/>
  <c r="AB95" i="5" s="1"/>
  <c r="AB100" i="5" s="1"/>
  <c r="AB162" i="5" l="1"/>
  <c r="AA294" i="5"/>
  <c r="AA290" i="5"/>
  <c r="AA292" i="5"/>
  <c r="AA289" i="5"/>
  <c r="AA295" i="5"/>
  <c r="AA288" i="5"/>
  <c r="AA291" i="5"/>
  <c r="AB216" i="5"/>
  <c r="AA259" i="5"/>
  <c r="AB309" i="5" s="1"/>
  <c r="AB310" i="5" s="1"/>
  <c r="AB320" i="5" s="1"/>
  <c r="AB140" i="5"/>
  <c r="AB199" i="5" s="1"/>
  <c r="AB217" i="5" s="1"/>
  <c r="AB134" i="5"/>
  <c r="AB197" i="5" s="1"/>
  <c r="AB215" i="5" s="1"/>
  <c r="AB127" i="5"/>
  <c r="AB194" i="5" s="1"/>
  <c r="AB212" i="5" s="1"/>
  <c r="AB132" i="5"/>
  <c r="AB139" i="5"/>
  <c r="AB195" i="5" s="1"/>
  <c r="AB213" i="5" s="1"/>
  <c r="AB210" i="5"/>
  <c r="AB171" i="5" a="1"/>
  <c r="AB171" i="5" s="1"/>
  <c r="AB172" i="5" s="1"/>
  <c r="AB179" i="5" s="1" a="1"/>
  <c r="AB179" i="5" s="1"/>
  <c r="AB163" i="5"/>
  <c r="AB160" i="5"/>
  <c r="AB119" i="5"/>
  <c r="AB101" i="5"/>
  <c r="AC85" i="5" s="1"/>
  <c r="AB158" i="5"/>
  <c r="AB112" i="5"/>
  <c r="AB157" i="5"/>
  <c r="AB159" i="5"/>
  <c r="AB161" i="5"/>
  <c r="AB124" i="5"/>
  <c r="AB246" i="5" l="1"/>
  <c r="AB273" i="5" s="1"/>
  <c r="AB244" i="5"/>
  <c r="AB271" i="5" s="1"/>
  <c r="AB317" i="5"/>
  <c r="AB247" i="5"/>
  <c r="AB274" i="5" s="1"/>
  <c r="AB312" i="5"/>
  <c r="AB243" i="5"/>
  <c r="AB270" i="5" s="1"/>
  <c r="AB319" i="5"/>
  <c r="AB315" i="5"/>
  <c r="AB318" i="5"/>
  <c r="AB248" i="5"/>
  <c r="AB275" i="5" s="1"/>
  <c r="AB245" i="5"/>
  <c r="AB272" i="5" s="1"/>
  <c r="AB249" i="5"/>
  <c r="AB276" i="5" s="1"/>
  <c r="AB314" i="5"/>
  <c r="AB316" i="5"/>
  <c r="AB328" i="5"/>
  <c r="AB142" i="5"/>
  <c r="AB200" i="5"/>
  <c r="AB218" i="5" s="1"/>
  <c r="AB137" i="5"/>
  <c r="AB196" i="5"/>
  <c r="AB214" i="5" s="1"/>
  <c r="AB239" i="5"/>
  <c r="AC88" i="5"/>
  <c r="AC89" i="5" s="1"/>
  <c r="AC98" i="5" s="1"/>
  <c r="AB175" i="5" a="1"/>
  <c r="AB175" i="5" s="1"/>
  <c r="AB180" i="5" a="1"/>
  <c r="AB180" i="5" s="1"/>
  <c r="AB178" i="5" a="1"/>
  <c r="AB178" i="5" s="1"/>
  <c r="AB177" i="5" a="1"/>
  <c r="AB177" i="5" s="1"/>
  <c r="AB176" i="5" a="1"/>
  <c r="AB176" i="5" s="1"/>
  <c r="AB174" i="5" a="1"/>
  <c r="AB174" i="5" s="1"/>
  <c r="AB190" i="5"/>
  <c r="AB130" i="5"/>
  <c r="AB164" i="5"/>
  <c r="AB125" i="5"/>
  <c r="AB326" i="5" l="1"/>
  <c r="AB329" i="5"/>
  <c r="AB325" i="5"/>
  <c r="AB277" i="5"/>
  <c r="AB331" i="5"/>
  <c r="AB321" i="5"/>
  <c r="AB330" i="5"/>
  <c r="AB250" i="5"/>
  <c r="AB327" i="5"/>
  <c r="AB332" i="5" s="1"/>
  <c r="AB143" i="5"/>
  <c r="AB266" i="5"/>
  <c r="AB234" i="5"/>
  <c r="AB261" i="5" s="1"/>
  <c r="AB279" i="5" s="1"/>
  <c r="AB236" i="5"/>
  <c r="AB237" i="5"/>
  <c r="AB238" i="5"/>
  <c r="AB235" i="5"/>
  <c r="AB240" i="5"/>
  <c r="AB181" i="5"/>
  <c r="AC90" i="5"/>
  <c r="AB201" i="5"/>
  <c r="AB284" i="5" l="1"/>
  <c r="AB241" i="5"/>
  <c r="AB262" i="5"/>
  <c r="AB280" i="5" s="1"/>
  <c r="AB267" i="5"/>
  <c r="AB265" i="5"/>
  <c r="AB264" i="5"/>
  <c r="AB263" i="5"/>
  <c r="AB252" i="5"/>
  <c r="AB219" i="5"/>
  <c r="AC308" i="5" s="1"/>
  <c r="AC91" i="5"/>
  <c r="AC92" i="5" s="1"/>
  <c r="AC154" i="5"/>
  <c r="AB226" i="5" l="1"/>
  <c r="AB257" i="5"/>
  <c r="AB285" i="5"/>
  <c r="AB253" i="5"/>
  <c r="AB281" i="5"/>
  <c r="AB282" i="5"/>
  <c r="AB255" i="5" s="1"/>
  <c r="AB283" i="5"/>
  <c r="AB256" i="5" s="1"/>
  <c r="AB268" i="5"/>
  <c r="AB228" i="5"/>
  <c r="AB225" i="5"/>
  <c r="AC207" i="5" s="1"/>
  <c r="AB224" i="5"/>
  <c r="AC206" i="5" s="1"/>
  <c r="AB227" i="5"/>
  <c r="AB223" i="5"/>
  <c r="AB222" i="5"/>
  <c r="AB221" i="5"/>
  <c r="AC208" i="5"/>
  <c r="AC93" i="5"/>
  <c r="AC95" i="5" s="1"/>
  <c r="AC100" i="5" s="1"/>
  <c r="AC99" i="5"/>
  <c r="AC106" i="5"/>
  <c r="AC107" i="5"/>
  <c r="AC105" i="5"/>
  <c r="AC97" i="5" l="1"/>
  <c r="AB258" i="5"/>
  <c r="AB286" i="5"/>
  <c r="AB254" i="5"/>
  <c r="AC209" i="5"/>
  <c r="AC204" i="5"/>
  <c r="AC203" i="5"/>
  <c r="AC205" i="5"/>
  <c r="AC110" i="5"/>
  <c r="AC128" i="5" s="1"/>
  <c r="AC121" i="5"/>
  <c r="AC117" i="5"/>
  <c r="AC116" i="5"/>
  <c r="AC114" i="5"/>
  <c r="AC111" i="5"/>
  <c r="AC129" i="5" s="1"/>
  <c r="AC123" i="5"/>
  <c r="AC141" i="5" s="1"/>
  <c r="AC115" i="5"/>
  <c r="AC168" i="5"/>
  <c r="AC122" i="5"/>
  <c r="AC118" i="5"/>
  <c r="AC136" i="5" s="1"/>
  <c r="AC109" i="5"/>
  <c r="AC162" i="5" s="1"/>
  <c r="AC101" i="5"/>
  <c r="AD85" i="5" s="1"/>
  <c r="AB259" i="5" l="1"/>
  <c r="AC309" i="5" s="1"/>
  <c r="AC310" i="5" s="1"/>
  <c r="AC312" i="5" s="1"/>
  <c r="AB293" i="5"/>
  <c r="AB289" i="5"/>
  <c r="AB288" i="5"/>
  <c r="AB290" i="5"/>
  <c r="AB295" i="5"/>
  <c r="AB291" i="5"/>
  <c r="AB292" i="5"/>
  <c r="AB294" i="5"/>
  <c r="AC139" i="5"/>
  <c r="AC200" i="5" s="1"/>
  <c r="AC218" i="5" s="1"/>
  <c r="AC127" i="5"/>
  <c r="AC194" i="5" s="1"/>
  <c r="AC212" i="5" s="1"/>
  <c r="AC134" i="5"/>
  <c r="AC197" i="5" s="1"/>
  <c r="AC215" i="5" s="1"/>
  <c r="AC140" i="5"/>
  <c r="AC132" i="5"/>
  <c r="AC210" i="5"/>
  <c r="AD88" i="5"/>
  <c r="AD89" i="5" s="1"/>
  <c r="AD98" i="5" s="1"/>
  <c r="AC171" i="5" a="1"/>
  <c r="AC171" i="5" s="1"/>
  <c r="AC172" i="5" s="1"/>
  <c r="AC179" i="5" s="1" a="1"/>
  <c r="AC179" i="5" s="1"/>
  <c r="AC159" i="5"/>
  <c r="AC133" i="5"/>
  <c r="AC198" i="5" s="1"/>
  <c r="AC216" i="5" s="1"/>
  <c r="AC161" i="5"/>
  <c r="AC135" i="5"/>
  <c r="AC163" i="5"/>
  <c r="AC157" i="5"/>
  <c r="AC158" i="5"/>
  <c r="AC160" i="5"/>
  <c r="AC119" i="5"/>
  <c r="AC124" i="5"/>
  <c r="AC112" i="5"/>
  <c r="AC195" i="5" l="1"/>
  <c r="AC213" i="5" s="1"/>
  <c r="AC249" i="5"/>
  <c r="AC276" i="5" s="1"/>
  <c r="AC320" i="5"/>
  <c r="AC247" i="5"/>
  <c r="AC274" i="5" s="1"/>
  <c r="AC318" i="5"/>
  <c r="AC243" i="5"/>
  <c r="AC270" i="5" s="1"/>
  <c r="AC314" i="5"/>
  <c r="AC248" i="5"/>
  <c r="AC319" i="5"/>
  <c r="AC245" i="5"/>
  <c r="AC316" i="5"/>
  <c r="AC244" i="5"/>
  <c r="AC315" i="5"/>
  <c r="AC246" i="5"/>
  <c r="AC273" i="5" s="1"/>
  <c r="AC317" i="5"/>
  <c r="AC196" i="5"/>
  <c r="AC214" i="5" s="1"/>
  <c r="AC142" i="5"/>
  <c r="AC199" i="5"/>
  <c r="AC217" i="5" s="1"/>
  <c r="AC239" i="5"/>
  <c r="AC174" i="5" a="1"/>
  <c r="AC174" i="5" s="1"/>
  <c r="AC180" i="5" a="1"/>
  <c r="AC180" i="5" s="1"/>
  <c r="AC176" i="5" a="1"/>
  <c r="AC176" i="5" s="1"/>
  <c r="AC175" i="5" a="1"/>
  <c r="AC175" i="5" s="1"/>
  <c r="AC178" i="5" a="1"/>
  <c r="AC178" i="5" s="1"/>
  <c r="AC177" i="5" a="1"/>
  <c r="AC177" i="5" s="1"/>
  <c r="AC137" i="5"/>
  <c r="AC190" i="5"/>
  <c r="AC130" i="5"/>
  <c r="AC164" i="5"/>
  <c r="AD90" i="5"/>
  <c r="AC125" i="5"/>
  <c r="AC326" i="5" l="1"/>
  <c r="AC327" i="5"/>
  <c r="AC321" i="5"/>
  <c r="AC325" i="5"/>
  <c r="AC328" i="5"/>
  <c r="AC329" i="5"/>
  <c r="AC250" i="5"/>
  <c r="AC275" i="5"/>
  <c r="AC330" i="5"/>
  <c r="AC331" i="5"/>
  <c r="AC272" i="5"/>
  <c r="AC271" i="5"/>
  <c r="AC266" i="5"/>
  <c r="AC237" i="5"/>
  <c r="AC238" i="5"/>
  <c r="AC235" i="5"/>
  <c r="AC236" i="5"/>
  <c r="AC240" i="5"/>
  <c r="AC234" i="5"/>
  <c r="AC143" i="5"/>
  <c r="AC181" i="5"/>
  <c r="AC201" i="5"/>
  <c r="AD91" i="5"/>
  <c r="AD92" i="5" s="1"/>
  <c r="AC332" i="5" l="1"/>
  <c r="AC277" i="5"/>
  <c r="AC284" i="5"/>
  <c r="AC241" i="5"/>
  <c r="AC261" i="5"/>
  <c r="AC279" i="5" s="1"/>
  <c r="AC267" i="5"/>
  <c r="AC263" i="5"/>
  <c r="AC262" i="5"/>
  <c r="AC265" i="5"/>
  <c r="AC264" i="5"/>
  <c r="AD93" i="5"/>
  <c r="AD95" i="5" s="1"/>
  <c r="AD100" i="5" s="1"/>
  <c r="AD99" i="5"/>
  <c r="AD105" i="5"/>
  <c r="AD107" i="5"/>
  <c r="AD106" i="5"/>
  <c r="AC219" i="5"/>
  <c r="AD308" i="5" s="1"/>
  <c r="AD154" i="5"/>
  <c r="AC226" i="5" l="1"/>
  <c r="AD208" i="5" s="1"/>
  <c r="AC282" i="5"/>
  <c r="AC285" i="5"/>
  <c r="AC283" i="5"/>
  <c r="AC280" i="5"/>
  <c r="AC281" i="5"/>
  <c r="AC257" i="5"/>
  <c r="AC252" i="5"/>
  <c r="AC268" i="5"/>
  <c r="AC228" i="5"/>
  <c r="AC224" i="5"/>
  <c r="AC225" i="5"/>
  <c r="AC227" i="5"/>
  <c r="AC223" i="5"/>
  <c r="AC222" i="5"/>
  <c r="AC221" i="5"/>
  <c r="AD114" i="5"/>
  <c r="AD123" i="5"/>
  <c r="AD141" i="5" s="1"/>
  <c r="AD121" i="5"/>
  <c r="AD117" i="5"/>
  <c r="AD116" i="5"/>
  <c r="AD111" i="5"/>
  <c r="AD129" i="5" s="1"/>
  <c r="AD109" i="5"/>
  <c r="AD162" i="5" s="1"/>
  <c r="AD122" i="5"/>
  <c r="AD118" i="5"/>
  <c r="AD136" i="5" s="1"/>
  <c r="AD110" i="5"/>
  <c r="AD128" i="5" s="1"/>
  <c r="AD115" i="5"/>
  <c r="AD133" i="5" s="1"/>
  <c r="AD168" i="5"/>
  <c r="AD97" i="5" l="1"/>
  <c r="AC254" i="5"/>
  <c r="AC253" i="5"/>
  <c r="AC256" i="5"/>
  <c r="AC258" i="5"/>
  <c r="AC255" i="5"/>
  <c r="AD207" i="5"/>
  <c r="AD206" i="5"/>
  <c r="AD209" i="5"/>
  <c r="AC286" i="5"/>
  <c r="AD205" i="5"/>
  <c r="AD203" i="5"/>
  <c r="AD204" i="5"/>
  <c r="AD140" i="5"/>
  <c r="AD199" i="5" s="1"/>
  <c r="AD217" i="5" s="1"/>
  <c r="AD139" i="5"/>
  <c r="AD200" i="5" s="1"/>
  <c r="AD127" i="5"/>
  <c r="AD194" i="5" s="1"/>
  <c r="AD132" i="5"/>
  <c r="AD195" i="5" s="1"/>
  <c r="AD101" i="5"/>
  <c r="AE85" i="5" s="1"/>
  <c r="AD171" i="5" a="1"/>
  <c r="AD171" i="5" s="1"/>
  <c r="AD172" i="5" s="1"/>
  <c r="AD179" i="5" s="1" a="1"/>
  <c r="AD179" i="5" s="1"/>
  <c r="AD161" i="5"/>
  <c r="AD135" i="5"/>
  <c r="AD198" i="5" s="1"/>
  <c r="AD158" i="5"/>
  <c r="AD134" i="5"/>
  <c r="AD197" i="5" s="1"/>
  <c r="AD159" i="5"/>
  <c r="AD163" i="5"/>
  <c r="AD112" i="5"/>
  <c r="AD157" i="5"/>
  <c r="AD124" i="5"/>
  <c r="AD119" i="5"/>
  <c r="AD160" i="5"/>
  <c r="AD216" i="5" l="1"/>
  <c r="AD213" i="5"/>
  <c r="AD196" i="5"/>
  <c r="AD214" i="5" s="1"/>
  <c r="AD212" i="5"/>
  <c r="AD218" i="5"/>
  <c r="AD215" i="5"/>
  <c r="AC259" i="5"/>
  <c r="AD309" i="5" s="1"/>
  <c r="AD310" i="5" s="1"/>
  <c r="AD239" i="5"/>
  <c r="AD266" i="5" s="1"/>
  <c r="AC293" i="5"/>
  <c r="AC292" i="5"/>
  <c r="AC289" i="5"/>
  <c r="AC294" i="5"/>
  <c r="AC288" i="5"/>
  <c r="AC291" i="5"/>
  <c r="AC295" i="5"/>
  <c r="AC290" i="5"/>
  <c r="AD142" i="5"/>
  <c r="AD210" i="5"/>
  <c r="AE88" i="5"/>
  <c r="AE89" i="5" s="1"/>
  <c r="AD180" i="5" a="1"/>
  <c r="AD180" i="5" s="1"/>
  <c r="AD175" i="5" a="1"/>
  <c r="AD175" i="5" s="1"/>
  <c r="AD174" i="5" a="1"/>
  <c r="AD174" i="5" s="1"/>
  <c r="AD178" i="5" a="1"/>
  <c r="AD178" i="5" s="1"/>
  <c r="AD177" i="5" a="1"/>
  <c r="AD177" i="5" s="1"/>
  <c r="AD176" i="5" a="1"/>
  <c r="AD176" i="5" s="1"/>
  <c r="AD137" i="5"/>
  <c r="AD190" i="5"/>
  <c r="AD130" i="5"/>
  <c r="AD164" i="5"/>
  <c r="AD125" i="5"/>
  <c r="AD315" i="5" l="1"/>
  <c r="AD318" i="5"/>
  <c r="AD317" i="5"/>
  <c r="AD314" i="5"/>
  <c r="AD319" i="5"/>
  <c r="AD312" i="5"/>
  <c r="AD316" i="5"/>
  <c r="AD249" i="5"/>
  <c r="AD320" i="5"/>
  <c r="AD246" i="5"/>
  <c r="AD243" i="5"/>
  <c r="AD245" i="5"/>
  <c r="AD244" i="5"/>
  <c r="AD247" i="5"/>
  <c r="AD248" i="5"/>
  <c r="AD236" i="5"/>
  <c r="AD263" i="5" s="1"/>
  <c r="AD234" i="5"/>
  <c r="AD261" i="5" s="1"/>
  <c r="AD235" i="5"/>
  <c r="AD262" i="5" s="1"/>
  <c r="AD238" i="5"/>
  <c r="AD265" i="5" s="1"/>
  <c r="AD240" i="5"/>
  <c r="AD267" i="5" s="1"/>
  <c r="AD237" i="5"/>
  <c r="AD264" i="5" s="1"/>
  <c r="AE98" i="5"/>
  <c r="AE90" i="5"/>
  <c r="AE91" i="5" s="1"/>
  <c r="AE106" i="5" s="1"/>
  <c r="AD181" i="5"/>
  <c r="AD143" i="5"/>
  <c r="AD201" i="5"/>
  <c r="AD275" i="5" l="1"/>
  <c r="AD284" i="5" s="1"/>
  <c r="AD330" i="5"/>
  <c r="AD274" i="5"/>
  <c r="AD283" i="5" s="1"/>
  <c r="AD256" i="5" s="1"/>
  <c r="AD329" i="5"/>
  <c r="AD271" i="5"/>
  <c r="AD280" i="5" s="1"/>
  <c r="AD253" i="5" s="1"/>
  <c r="AD326" i="5"/>
  <c r="AD272" i="5"/>
  <c r="AD281" i="5" s="1"/>
  <c r="AD254" i="5" s="1"/>
  <c r="AD327" i="5"/>
  <c r="AD270" i="5"/>
  <c r="AD279" i="5" s="1"/>
  <c r="AD252" i="5" s="1"/>
  <c r="AD325" i="5"/>
  <c r="AD273" i="5"/>
  <c r="AD282" i="5" s="1"/>
  <c r="AD255" i="5" s="1"/>
  <c r="AD328" i="5"/>
  <c r="AD276" i="5"/>
  <c r="AD285" i="5" s="1"/>
  <c r="AD258" i="5" s="1"/>
  <c r="AD331" i="5"/>
  <c r="AD250" i="5"/>
  <c r="AD268" i="5"/>
  <c r="AD241" i="5"/>
  <c r="AD321" i="5"/>
  <c r="AE105" i="5"/>
  <c r="AE109" i="5" s="1"/>
  <c r="AE92" i="5"/>
  <c r="AE93" i="5" s="1"/>
  <c r="AE95" i="5" s="1"/>
  <c r="AE100" i="5" s="1"/>
  <c r="AE107" i="5"/>
  <c r="AD219" i="5"/>
  <c r="AE308" i="5" s="1"/>
  <c r="AD226" i="5" l="1"/>
  <c r="AD332" i="5"/>
  <c r="AD277" i="5"/>
  <c r="AE127" i="5"/>
  <c r="AE194" i="5" s="1"/>
  <c r="AE110" i="5"/>
  <c r="AE128" i="5" s="1"/>
  <c r="AE114" i="5"/>
  <c r="AD228" i="5"/>
  <c r="AD225" i="5"/>
  <c r="AD224" i="5"/>
  <c r="AD227" i="5"/>
  <c r="AD222" i="5"/>
  <c r="AD223" i="5"/>
  <c r="AD221" i="5"/>
  <c r="AE111" i="5"/>
  <c r="AE118" i="5"/>
  <c r="AE136" i="5" s="1"/>
  <c r="AE99" i="5"/>
  <c r="AE115" i="5"/>
  <c r="AE133" i="5" s="1"/>
  <c r="AE122" i="5"/>
  <c r="AE123" i="5"/>
  <c r="AE141" i="5" s="1"/>
  <c r="AE168" i="5"/>
  <c r="AE171" i="5" s="1" a="1"/>
  <c r="AE171" i="5" s="1"/>
  <c r="AE172" i="5" s="1"/>
  <c r="AE179" i="5" s="1" a="1"/>
  <c r="AE179" i="5" s="1"/>
  <c r="AE121" i="5"/>
  <c r="AE116" i="5"/>
  <c r="AE117" i="5"/>
  <c r="AE135" i="5" s="1"/>
  <c r="AE190" i="5"/>
  <c r="AE208" i="5"/>
  <c r="AE154" i="5"/>
  <c r="AE198" i="5" l="1"/>
  <c r="AE97" i="5"/>
  <c r="AD286" i="5"/>
  <c r="AD293" i="5" s="1"/>
  <c r="AD257" i="5"/>
  <c r="AD259" i="5" s="1"/>
  <c r="AE309" i="5" s="1"/>
  <c r="AE310" i="5" s="1"/>
  <c r="AE239" i="5"/>
  <c r="AE266" i="5" s="1"/>
  <c r="AE203" i="5"/>
  <c r="AE212" i="5" s="1"/>
  <c r="AE209" i="5"/>
  <c r="AE205" i="5"/>
  <c r="AE204" i="5"/>
  <c r="AE206" i="5"/>
  <c r="AE207" i="5"/>
  <c r="AE216" i="5" s="1"/>
  <c r="AE162" i="5"/>
  <c r="AE140" i="5"/>
  <c r="AE132" i="5"/>
  <c r="AE196" i="5" s="1"/>
  <c r="AE134" i="5"/>
  <c r="AE197" i="5" s="1"/>
  <c r="AE139" i="5"/>
  <c r="AE195" i="5" s="1"/>
  <c r="AE112" i="5"/>
  <c r="AE157" i="5"/>
  <c r="AE160" i="5"/>
  <c r="AE161" i="5"/>
  <c r="AE129" i="5"/>
  <c r="AE159" i="5"/>
  <c r="AE158" i="5"/>
  <c r="AE119" i="5"/>
  <c r="AE163" i="5"/>
  <c r="AE124" i="5"/>
  <c r="AE101" i="5"/>
  <c r="AF85" i="5" s="1"/>
  <c r="AE180" i="5" a="1"/>
  <c r="AE180" i="5" s="1"/>
  <c r="AE175" i="5" a="1"/>
  <c r="AE175" i="5" s="1"/>
  <c r="AE177" i="5" a="1"/>
  <c r="AE177" i="5" s="1"/>
  <c r="AE176" i="5" a="1"/>
  <c r="AE176" i="5" s="1"/>
  <c r="AE178" i="5" a="1"/>
  <c r="AE178" i="5" s="1"/>
  <c r="AE174" i="5" a="1"/>
  <c r="AE174" i="5" s="1"/>
  <c r="AE234" i="5" s="1"/>
  <c r="AE261" i="5" s="1"/>
  <c r="AE213" i="5" l="1"/>
  <c r="AE199" i="5"/>
  <c r="AE217" i="5" s="1"/>
  <c r="AD291" i="5"/>
  <c r="AE317" i="5" s="1"/>
  <c r="AD292" i="5"/>
  <c r="AE318" i="5" s="1"/>
  <c r="AD295" i="5"/>
  <c r="AD289" i="5"/>
  <c r="AE315" i="5" s="1"/>
  <c r="AD290" i="5"/>
  <c r="AE316" i="5" s="1"/>
  <c r="AD288" i="5"/>
  <c r="AD294" i="5"/>
  <c r="AE320" i="5" s="1"/>
  <c r="AE243" i="5"/>
  <c r="AE270" i="5" s="1"/>
  <c r="AE279" i="5" s="1"/>
  <c r="AE314" i="5"/>
  <c r="AE249" i="5"/>
  <c r="AE276" i="5" s="1"/>
  <c r="AE248" i="5"/>
  <c r="AE275" i="5" s="1"/>
  <c r="AE284" i="5" s="1"/>
  <c r="AE257" i="5" s="1"/>
  <c r="AE319" i="5"/>
  <c r="AE137" i="5"/>
  <c r="AE142" i="5"/>
  <c r="AE200" i="5"/>
  <c r="AE218" i="5" s="1"/>
  <c r="AE215" i="5"/>
  <c r="AE214" i="5"/>
  <c r="AE247" i="5"/>
  <c r="AE274" i="5" s="1"/>
  <c r="AE244" i="5"/>
  <c r="AE271" i="5" s="1"/>
  <c r="AE245" i="5"/>
  <c r="AE272" i="5" s="1"/>
  <c r="AE235" i="5"/>
  <c r="AE262" i="5" s="1"/>
  <c r="AE240" i="5"/>
  <c r="AE238" i="5"/>
  <c r="AE265" i="5" s="1"/>
  <c r="AE236" i="5"/>
  <c r="AE263" i="5" s="1"/>
  <c r="AE237" i="5"/>
  <c r="AE264" i="5" s="1"/>
  <c r="AE312" i="5"/>
  <c r="AE164" i="5"/>
  <c r="AE125" i="5"/>
  <c r="AE130" i="5"/>
  <c r="AE143" i="5" s="1"/>
  <c r="AE210" i="5"/>
  <c r="AF88" i="5"/>
  <c r="AF89" i="5" s="1"/>
  <c r="AF98" i="5" s="1"/>
  <c r="AE181" i="5"/>
  <c r="AE330" i="5" l="1"/>
  <c r="AE246" i="5"/>
  <c r="AE273" i="5" s="1"/>
  <c r="AE277" i="5" s="1"/>
  <c r="AE280" i="5"/>
  <c r="AE253" i="5" s="1"/>
  <c r="AE325" i="5"/>
  <c r="AE331" i="5"/>
  <c r="AE327" i="5"/>
  <c r="AE329" i="5"/>
  <c r="AE326" i="5"/>
  <c r="AE282" i="5"/>
  <c r="AE255" i="5" s="1"/>
  <c r="AE281" i="5"/>
  <c r="AE254" i="5" s="1"/>
  <c r="AE283" i="5"/>
  <c r="AE256" i="5" s="1"/>
  <c r="AE267" i="5"/>
  <c r="AE219" i="5"/>
  <c r="AF308" i="5" s="1"/>
  <c r="AE201" i="5"/>
  <c r="AF90" i="5"/>
  <c r="AF91" i="5" s="1"/>
  <c r="AF92" i="5" s="1"/>
  <c r="AF99" i="5" s="1"/>
  <c r="AE241" i="5"/>
  <c r="AE321" i="5"/>
  <c r="AE250" i="5" l="1"/>
  <c r="AE328" i="5"/>
  <c r="AE332" i="5" s="1"/>
  <c r="AE285" i="5"/>
  <c r="AE228" i="5"/>
  <c r="AE226" i="5"/>
  <c r="AE224" i="5"/>
  <c r="AE225" i="5"/>
  <c r="AE223" i="5"/>
  <c r="AE227" i="5"/>
  <c r="AE222" i="5"/>
  <c r="AE221" i="5"/>
  <c r="AF93" i="5"/>
  <c r="AF95" i="5" s="1"/>
  <c r="AF100" i="5" s="1"/>
  <c r="AF107" i="5"/>
  <c r="AF106" i="5"/>
  <c r="AF105" i="5"/>
  <c r="AF116" i="5" s="1"/>
  <c r="AE268" i="5"/>
  <c r="AE252" i="5"/>
  <c r="AF97" i="5" l="1"/>
  <c r="AF101" i="5"/>
  <c r="AG85" i="5" s="1"/>
  <c r="AE258" i="5"/>
  <c r="AF203" i="5"/>
  <c r="AF207" i="5"/>
  <c r="AF204" i="5"/>
  <c r="AF209" i="5"/>
  <c r="AF205" i="5"/>
  <c r="AF206" i="5"/>
  <c r="AF208" i="5"/>
  <c r="AF134" i="5"/>
  <c r="AF197" i="5" s="1"/>
  <c r="AF118" i="5"/>
  <c r="AF136" i="5" s="1"/>
  <c r="AF121" i="5"/>
  <c r="AF115" i="5"/>
  <c r="AF111" i="5"/>
  <c r="AF129" i="5" s="1"/>
  <c r="AF168" i="5"/>
  <c r="AF171" i="5" s="1" a="1"/>
  <c r="AF171" i="5" s="1"/>
  <c r="AF172" i="5" s="1"/>
  <c r="AF109" i="5"/>
  <c r="AF114" i="5"/>
  <c r="AF123" i="5"/>
  <c r="AF141" i="5" s="1"/>
  <c r="AF122" i="5"/>
  <c r="AF117" i="5"/>
  <c r="AF110" i="5"/>
  <c r="AE286" i="5"/>
  <c r="AE293" i="5" s="1"/>
  <c r="AF190" i="5"/>
  <c r="AF154" i="5"/>
  <c r="AF215" i="5" l="1"/>
  <c r="AF178" i="5" a="1"/>
  <c r="AF178" i="5" s="1"/>
  <c r="AF179" i="5" a="1"/>
  <c r="AF179" i="5" s="1"/>
  <c r="AF162" i="5"/>
  <c r="AF140" i="5"/>
  <c r="AF159" i="5"/>
  <c r="AE295" i="5"/>
  <c r="AE289" i="5"/>
  <c r="AE294" i="5"/>
  <c r="AE290" i="5"/>
  <c r="AE292" i="5"/>
  <c r="AE291" i="5"/>
  <c r="AE288" i="5"/>
  <c r="AF177" i="5" a="1"/>
  <c r="AF177" i="5" s="1"/>
  <c r="AF135" i="5"/>
  <c r="AF161" i="5"/>
  <c r="AF132" i="5"/>
  <c r="AF157" i="5"/>
  <c r="AF119" i="5"/>
  <c r="AF127" i="5"/>
  <c r="AF194" i="5" s="1"/>
  <c r="AF212" i="5" s="1"/>
  <c r="AF112" i="5"/>
  <c r="AF160" i="5"/>
  <c r="AF128" i="5"/>
  <c r="AF195" i="5" s="1"/>
  <c r="AF213" i="5" s="1"/>
  <c r="AF163" i="5"/>
  <c r="AF180" i="5" a="1"/>
  <c r="AF180" i="5" s="1"/>
  <c r="AF174" i="5" a="1"/>
  <c r="AF174" i="5" s="1"/>
  <c r="AF158" i="5"/>
  <c r="AF133" i="5"/>
  <c r="AF198" i="5" s="1"/>
  <c r="AF216" i="5" s="1"/>
  <c r="AF176" i="5" a="1"/>
  <c r="AF176" i="5" s="1"/>
  <c r="AF175" i="5" a="1"/>
  <c r="AF175" i="5" s="1"/>
  <c r="AF139" i="5"/>
  <c r="AF124" i="5"/>
  <c r="AG88" i="5"/>
  <c r="AG89" i="5" s="1"/>
  <c r="AJ89" i="5" s="1"/>
  <c r="AE259" i="5"/>
  <c r="AF309" i="5" s="1"/>
  <c r="AF310" i="5" s="1"/>
  <c r="AF319" i="5" s="1"/>
  <c r="AF199" i="5" l="1"/>
  <c r="AF217" i="5" s="1"/>
  <c r="AF320" i="5"/>
  <c r="AF312" i="5"/>
  <c r="AF248" i="5"/>
  <c r="AF275" i="5" s="1"/>
  <c r="AF244" i="5"/>
  <c r="AF271" i="5" s="1"/>
  <c r="AF315" i="5"/>
  <c r="AF243" i="5"/>
  <c r="AF270" i="5" s="1"/>
  <c r="AF314" i="5"/>
  <c r="AF246" i="5"/>
  <c r="AF273" i="5" s="1"/>
  <c r="AF317" i="5"/>
  <c r="AF247" i="5"/>
  <c r="AF274" i="5" s="1"/>
  <c r="AF318" i="5"/>
  <c r="AF245" i="5"/>
  <c r="AF272" i="5" s="1"/>
  <c r="AF316" i="5"/>
  <c r="AF142" i="5"/>
  <c r="AF200" i="5"/>
  <c r="AF218" i="5" s="1"/>
  <c r="AF196" i="5"/>
  <c r="AF214" i="5" s="1"/>
  <c r="AF249" i="5"/>
  <c r="AF276" i="5" s="1"/>
  <c r="AF236" i="5"/>
  <c r="AF263" i="5" s="1"/>
  <c r="AF235" i="5"/>
  <c r="AF262" i="5" s="1"/>
  <c r="AF239" i="5"/>
  <c r="AF234" i="5"/>
  <c r="AF261" i="5" s="1"/>
  <c r="AF238" i="5"/>
  <c r="AF265" i="5" s="1"/>
  <c r="AF240" i="5"/>
  <c r="AF267" i="5" s="1"/>
  <c r="AF237" i="5"/>
  <c r="AF264" i="5" s="1"/>
  <c r="AF181" i="5"/>
  <c r="AF125" i="5"/>
  <c r="AF130" i="5"/>
  <c r="AF164" i="5"/>
  <c r="AF137" i="5"/>
  <c r="AM85" i="5"/>
  <c r="AG98" i="5"/>
  <c r="AJ98" i="5" s="1"/>
  <c r="AM98" i="5" s="1"/>
  <c r="AG90" i="5"/>
  <c r="AM147" i="5"/>
  <c r="AF279" i="5" l="1"/>
  <c r="AF252" i="5" s="1"/>
  <c r="AF330" i="5"/>
  <c r="AF280" i="5"/>
  <c r="AF325" i="5"/>
  <c r="AF326" i="5"/>
  <c r="AF282" i="5"/>
  <c r="AF328" i="5"/>
  <c r="AF331" i="5"/>
  <c r="AF329" i="5"/>
  <c r="AF285" i="5"/>
  <c r="AF258" i="5" s="1"/>
  <c r="AF327" i="5"/>
  <c r="AF283" i="5"/>
  <c r="AF281" i="5"/>
  <c r="AF266" i="5"/>
  <c r="AF268" i="5" s="1"/>
  <c r="AF241" i="5"/>
  <c r="AF250" i="5"/>
  <c r="AF201" i="5"/>
  <c r="AF143" i="5"/>
  <c r="AF321" i="5"/>
  <c r="AG91" i="5"/>
  <c r="AF284" i="5" l="1"/>
  <c r="AF286" i="5" s="1"/>
  <c r="AF293" i="5" s="1"/>
  <c r="AJ246" i="5"/>
  <c r="AM246" i="5" s="1"/>
  <c r="AF255" i="5"/>
  <c r="AJ245" i="5"/>
  <c r="AM245" i="5" s="1"/>
  <c r="AF254" i="5"/>
  <c r="AJ247" i="5"/>
  <c r="AM247" i="5" s="1"/>
  <c r="AF256" i="5"/>
  <c r="AJ244" i="5"/>
  <c r="AM244" i="5" s="1"/>
  <c r="AF253" i="5"/>
  <c r="AJ249" i="5"/>
  <c r="AM249" i="5" s="1"/>
  <c r="AF332" i="5"/>
  <c r="AF277" i="5"/>
  <c r="AJ91" i="5"/>
  <c r="AM91" i="5" s="1"/>
  <c r="AG92" i="5"/>
  <c r="AJ92" i="5" s="1"/>
  <c r="AG107" i="5"/>
  <c r="AG105" i="5"/>
  <c r="AG118" i="5" s="1"/>
  <c r="AG106" i="5"/>
  <c r="AF257" i="5" l="1"/>
  <c r="AF259" i="5" s="1"/>
  <c r="AF295" i="5"/>
  <c r="AF294" i="5"/>
  <c r="AF291" i="5"/>
  <c r="AF290" i="5"/>
  <c r="AF289" i="5"/>
  <c r="AF292" i="5"/>
  <c r="AF288" i="5"/>
  <c r="AG168" i="5"/>
  <c r="AG171" i="5" s="1" a="1"/>
  <c r="AG171" i="5" s="1"/>
  <c r="AJ243" i="5"/>
  <c r="AM243" i="5" s="1"/>
  <c r="AJ118" i="5"/>
  <c r="AM118" i="5" s="1"/>
  <c r="AG136" i="5"/>
  <c r="AJ136" i="5" s="1"/>
  <c r="AM136" i="5" s="1"/>
  <c r="AG121" i="5"/>
  <c r="AG122" i="5"/>
  <c r="AG115" i="5"/>
  <c r="AG133" i="5" s="1"/>
  <c r="AG109" i="5"/>
  <c r="AG110" i="5"/>
  <c r="AG111" i="5"/>
  <c r="AG116" i="5"/>
  <c r="AG114" i="5"/>
  <c r="AG123" i="5"/>
  <c r="AG117" i="5"/>
  <c r="AG99" i="5"/>
  <c r="AG93" i="5"/>
  <c r="AG162" i="5" l="1"/>
  <c r="AJ133" i="5"/>
  <c r="AM133" i="5" s="1"/>
  <c r="AG94" i="5"/>
  <c r="AM89" i="5"/>
  <c r="AJ90" i="5"/>
  <c r="AM90" i="5" s="1"/>
  <c r="AJ111" i="5"/>
  <c r="AM111" i="5" s="1"/>
  <c r="AG129" i="5"/>
  <c r="AJ129" i="5" s="1"/>
  <c r="AM129" i="5" s="1"/>
  <c r="AJ110" i="5"/>
  <c r="AM110" i="5" s="1"/>
  <c r="AG128" i="5"/>
  <c r="AG195" i="5" s="1"/>
  <c r="AJ109" i="5"/>
  <c r="AM109" i="5" s="1"/>
  <c r="AG127" i="5"/>
  <c r="AG194" i="5" s="1"/>
  <c r="AJ123" i="5"/>
  <c r="AM123" i="5" s="1"/>
  <c r="AG141" i="5"/>
  <c r="AJ141" i="5" s="1"/>
  <c r="AM141" i="5" s="1"/>
  <c r="AJ122" i="5"/>
  <c r="AM122" i="5" s="1"/>
  <c r="AG140" i="5"/>
  <c r="AJ121" i="5"/>
  <c r="AM121" i="5" s="1"/>
  <c r="AG139" i="5"/>
  <c r="AJ114" i="5"/>
  <c r="AM114" i="5" s="1"/>
  <c r="AG132" i="5"/>
  <c r="AJ116" i="5"/>
  <c r="AM116" i="5" s="1"/>
  <c r="AG134" i="5"/>
  <c r="AG161" i="5"/>
  <c r="AG135" i="5"/>
  <c r="AG198" i="5" s="1"/>
  <c r="AG159" i="5"/>
  <c r="AG163" i="5"/>
  <c r="AG112" i="5"/>
  <c r="AJ112" i="5" s="1"/>
  <c r="AM112" i="5" s="1"/>
  <c r="AG157" i="5"/>
  <c r="AG158" i="5"/>
  <c r="AG119" i="5"/>
  <c r="AJ119" i="5" s="1"/>
  <c r="AM119" i="5" s="1"/>
  <c r="AG160" i="5"/>
  <c r="AJ117" i="5"/>
  <c r="AM117" i="5" s="1"/>
  <c r="AG124" i="5"/>
  <c r="AJ124" i="5" s="1"/>
  <c r="AM124" i="5" s="1"/>
  <c r="AJ115" i="5"/>
  <c r="AM115" i="5" s="1"/>
  <c r="AM92" i="5"/>
  <c r="AJ99" i="5"/>
  <c r="AM99" i="5" s="1"/>
  <c r="AG172" i="5"/>
  <c r="AG179" i="5" s="1" a="1"/>
  <c r="AG179" i="5" s="1"/>
  <c r="AG239" i="5" s="1"/>
  <c r="AG266" i="5" s="1"/>
  <c r="AM148" i="5"/>
  <c r="AG199" i="5" l="1"/>
  <c r="AJ199" i="5" s="1"/>
  <c r="AM199" i="5" s="1"/>
  <c r="AJ158" i="5"/>
  <c r="AM158" i="5" s="1"/>
  <c r="AG95" i="5"/>
  <c r="AJ95" i="5" s="1"/>
  <c r="AG304" i="5"/>
  <c r="AG311" i="5" s="1"/>
  <c r="AG303" i="5"/>
  <c r="AJ303" i="5" s="1"/>
  <c r="AM303" i="5" s="1"/>
  <c r="AG302" i="5"/>
  <c r="AG309" i="5" s="1"/>
  <c r="AG301" i="5"/>
  <c r="AJ301" i="5" s="1"/>
  <c r="AM301" i="5" s="1"/>
  <c r="AG300" i="5"/>
  <c r="AG307" i="5" s="1"/>
  <c r="AJ139" i="5"/>
  <c r="AM139" i="5" s="1"/>
  <c r="AG200" i="5"/>
  <c r="AJ134" i="5"/>
  <c r="AM134" i="5" s="1"/>
  <c r="AG197" i="5"/>
  <c r="AJ197" i="5" s="1"/>
  <c r="AM197" i="5" s="1"/>
  <c r="AG196" i="5"/>
  <c r="AJ196" i="5" s="1"/>
  <c r="AM196" i="5" s="1"/>
  <c r="AJ179" i="5"/>
  <c r="AM179" i="5" s="1"/>
  <c r="AJ157" i="5"/>
  <c r="AM157" i="5" s="1"/>
  <c r="AJ195" i="5"/>
  <c r="AM195" i="5" s="1"/>
  <c r="AG100" i="5"/>
  <c r="AJ100" i="5" s="1"/>
  <c r="AM100" i="5" s="1"/>
  <c r="AJ94" i="5"/>
  <c r="AM94" i="5" s="1"/>
  <c r="AJ93" i="5"/>
  <c r="AM93" i="5" s="1"/>
  <c r="AJ135" i="5"/>
  <c r="AM135" i="5" s="1"/>
  <c r="AJ132" i="5"/>
  <c r="AM132" i="5" s="1"/>
  <c r="AG137" i="5"/>
  <c r="AJ137" i="5" s="1"/>
  <c r="AM137" i="5" s="1"/>
  <c r="AJ127" i="5"/>
  <c r="AM127" i="5" s="1"/>
  <c r="AJ128" i="5"/>
  <c r="AM128" i="5" s="1"/>
  <c r="AJ186" i="5"/>
  <c r="AM186" i="5" s="1"/>
  <c r="AJ189" i="5"/>
  <c r="AM189" i="5" s="1"/>
  <c r="AJ187" i="5"/>
  <c r="AM187" i="5" s="1"/>
  <c r="AJ185" i="5"/>
  <c r="AM185" i="5" s="1"/>
  <c r="AJ184" i="5"/>
  <c r="AM184" i="5" s="1"/>
  <c r="AG176" i="5" a="1"/>
  <c r="AG176" i="5" s="1"/>
  <c r="AG236" i="5" s="1"/>
  <c r="AG263" i="5" s="1"/>
  <c r="AG180" i="5" a="1"/>
  <c r="AG180" i="5" s="1"/>
  <c r="AG240" i="5" s="1"/>
  <c r="AG267" i="5" s="1"/>
  <c r="AG178" i="5" a="1"/>
  <c r="AG178" i="5" s="1"/>
  <c r="AG238" i="5" s="1"/>
  <c r="AG265" i="5" s="1"/>
  <c r="AG177" i="5" a="1"/>
  <c r="AG177" i="5" s="1"/>
  <c r="AG237" i="5" s="1"/>
  <c r="AG264" i="5" s="1"/>
  <c r="AG175" i="5" a="1"/>
  <c r="AG175" i="5" s="1"/>
  <c r="AG235" i="5" s="1"/>
  <c r="AG262" i="5" s="1"/>
  <c r="AG174" i="5" a="1"/>
  <c r="AG174" i="5" s="1"/>
  <c r="AG234" i="5" s="1"/>
  <c r="AG261" i="5" s="1"/>
  <c r="AJ194" i="5"/>
  <c r="AG130" i="5"/>
  <c r="AJ130" i="5" s="1"/>
  <c r="AM130" i="5" s="1"/>
  <c r="AG125" i="5"/>
  <c r="AJ125" i="5" s="1"/>
  <c r="AM125" i="5" s="1"/>
  <c r="AJ216" i="5"/>
  <c r="AJ218" i="5"/>
  <c r="AJ215" i="5"/>
  <c r="AG142" i="5"/>
  <c r="AJ142" i="5" s="1"/>
  <c r="AM142" i="5" s="1"/>
  <c r="AJ140" i="5"/>
  <c r="AM140" i="5" s="1"/>
  <c r="AG154" i="5"/>
  <c r="AG164" i="5"/>
  <c r="AJ164" i="5" s="1"/>
  <c r="AJ239" i="5" l="1"/>
  <c r="AM239" i="5" s="1"/>
  <c r="AM218" i="5"/>
  <c r="AM215" i="5"/>
  <c r="AM216" i="5"/>
  <c r="AJ198" i="5"/>
  <c r="AM198" i="5" s="1"/>
  <c r="AJ200" i="5"/>
  <c r="AM200" i="5" s="1"/>
  <c r="AJ300" i="5"/>
  <c r="AM300" i="5" s="1"/>
  <c r="AG305" i="5"/>
  <c r="AJ304" i="5"/>
  <c r="AM304" i="5" s="1"/>
  <c r="AJ311" i="5"/>
  <c r="AM311" i="5" s="1"/>
  <c r="AJ302" i="5"/>
  <c r="AM302" i="5" s="1"/>
  <c r="AJ177" i="5"/>
  <c r="AM177" i="5" s="1"/>
  <c r="AJ180" i="5"/>
  <c r="AM180" i="5" s="1"/>
  <c r="AJ176" i="5"/>
  <c r="AM176" i="5" s="1"/>
  <c r="AJ174" i="5"/>
  <c r="AM174" i="5" s="1"/>
  <c r="AG190" i="5"/>
  <c r="AJ190" i="5" s="1"/>
  <c r="AM190" i="5" s="1"/>
  <c r="AJ183" i="5"/>
  <c r="AM183" i="5" s="1"/>
  <c r="AG201" i="5"/>
  <c r="AJ201" i="5" s="1"/>
  <c r="AM201" i="5" s="1"/>
  <c r="AG143" i="5"/>
  <c r="AJ143" i="5" s="1"/>
  <c r="AM143" i="5" s="1"/>
  <c r="AJ154" i="5"/>
  <c r="AM154" i="5" s="1"/>
  <c r="AM164" i="5"/>
  <c r="AM194" i="5"/>
  <c r="AJ305" i="5" l="1"/>
  <c r="AM305" i="5" s="1"/>
  <c r="AG248" i="5"/>
  <c r="AG275" i="5" s="1"/>
  <c r="AG284" i="5" s="1"/>
  <c r="N356" i="5" s="1"/>
  <c r="AG243" i="5"/>
  <c r="AG270" i="5" s="1"/>
  <c r="AG279" i="5" s="1"/>
  <c r="AG246" i="5"/>
  <c r="AG273" i="5" s="1"/>
  <c r="AG282" i="5" s="1"/>
  <c r="N354" i="5" s="1"/>
  <c r="AG247" i="5"/>
  <c r="AG274" i="5" s="1"/>
  <c r="AG283" i="5" s="1"/>
  <c r="N355" i="5" s="1"/>
  <c r="AG244" i="5"/>
  <c r="AG271" i="5" s="1"/>
  <c r="AG280" i="5" s="1"/>
  <c r="N352" i="5" s="1"/>
  <c r="AG245" i="5"/>
  <c r="AG272" i="5" s="1"/>
  <c r="AG281" i="5" s="1"/>
  <c r="N353" i="5" s="1"/>
  <c r="AG249" i="5"/>
  <c r="AG276" i="5" s="1"/>
  <c r="AG285" i="5" s="1"/>
  <c r="N357" i="5" s="1"/>
  <c r="AJ266" i="5"/>
  <c r="AM266" i="5" s="1"/>
  <c r="AJ309" i="5"/>
  <c r="AM309" i="5" s="1"/>
  <c r="AJ240" i="5"/>
  <c r="AM240" i="5" s="1"/>
  <c r="AJ264" i="5"/>
  <c r="AM264" i="5" s="1"/>
  <c r="AJ237" i="5"/>
  <c r="AM237" i="5" s="1"/>
  <c r="AJ285" i="5"/>
  <c r="AJ274" i="5" l="1"/>
  <c r="AM274" i="5" s="1"/>
  <c r="AJ272" i="5"/>
  <c r="AM272" i="5" s="1"/>
  <c r="AJ276" i="5"/>
  <c r="AM276" i="5" s="1"/>
  <c r="AJ273" i="5"/>
  <c r="AM273" i="5" s="1"/>
  <c r="AJ271" i="5"/>
  <c r="AM271" i="5" s="1"/>
  <c r="AJ275" i="5"/>
  <c r="AM275" i="5" s="1"/>
  <c r="AG257" i="5"/>
  <c r="P356" i="5" s="1"/>
  <c r="AM285" i="5"/>
  <c r="AG250" i="5"/>
  <c r="AJ250" i="5" s="1"/>
  <c r="AM250" i="5" s="1"/>
  <c r="AJ267" i="5"/>
  <c r="AM267" i="5" s="1"/>
  <c r="AG258" i="5"/>
  <c r="P357" i="5" s="1"/>
  <c r="AG255" i="5" l="1"/>
  <c r="P354" i="5" s="1"/>
  <c r="N368" i="5" s="1"/>
  <c r="N370" i="5"/>
  <c r="AG277" i="5"/>
  <c r="AJ277" i="5" s="1"/>
  <c r="AM277" i="5" s="1"/>
  <c r="AJ270" i="5"/>
  <c r="AM270" i="5" s="1"/>
  <c r="N371" i="5"/>
  <c r="AJ282" i="5"/>
  <c r="AJ178" i="5"/>
  <c r="AM178" i="5" s="1"/>
  <c r="AJ238" i="5"/>
  <c r="AJ257" i="5" l="1"/>
  <c r="AM257" i="5" s="1"/>
  <c r="AM282" i="5"/>
  <c r="AJ258" i="5"/>
  <c r="AM258" i="5" s="1"/>
  <c r="AJ255" i="5"/>
  <c r="AM255" i="5" s="1"/>
  <c r="AM238" i="5"/>
  <c r="AJ265" i="5"/>
  <c r="AF210" i="5"/>
  <c r="AF219" i="5" l="1"/>
  <c r="AG308" i="5" s="1"/>
  <c r="AM265" i="5"/>
  <c r="AF226" i="5" l="1"/>
  <c r="AG256" i="5"/>
  <c r="AF228" i="5"/>
  <c r="AF225" i="5"/>
  <c r="AF227" i="5"/>
  <c r="AG310" i="5" s="1"/>
  <c r="AF224" i="5"/>
  <c r="AF221" i="5"/>
  <c r="AF222" i="5"/>
  <c r="AF223" i="5"/>
  <c r="AG97" i="5"/>
  <c r="AJ97" i="5" s="1"/>
  <c r="AM97" i="5" s="1"/>
  <c r="AG208" i="5"/>
  <c r="AJ283" i="5"/>
  <c r="AG319" i="5" l="1"/>
  <c r="AJ319" i="5" s="1"/>
  <c r="AM319" i="5" s="1"/>
  <c r="AG318" i="5"/>
  <c r="AG316" i="5"/>
  <c r="AG315" i="5"/>
  <c r="AG314" i="5"/>
  <c r="AG317" i="5"/>
  <c r="AG320" i="5"/>
  <c r="P355" i="5"/>
  <c r="AG217" i="5"/>
  <c r="M356" i="5" s="1"/>
  <c r="R356" i="5" s="1"/>
  <c r="AG330" i="5"/>
  <c r="AG203" i="5"/>
  <c r="AG207" i="5"/>
  <c r="AG205" i="5"/>
  <c r="AG204" i="5"/>
  <c r="AG206" i="5"/>
  <c r="AG209" i="5"/>
  <c r="AJ307" i="5"/>
  <c r="AM307" i="5" s="1"/>
  <c r="AM283" i="5"/>
  <c r="AG101" i="5"/>
  <c r="AJ101" i="5" s="1"/>
  <c r="AM101" i="5" s="1"/>
  <c r="AJ236" i="5"/>
  <c r="AM236" i="5" s="1"/>
  <c r="AJ256" i="5"/>
  <c r="AM256" i="5" s="1"/>
  <c r="AJ235" i="5"/>
  <c r="AM235" i="5" s="1"/>
  <c r="AJ261" i="5"/>
  <c r="AM261" i="5" s="1"/>
  <c r="AJ234" i="5"/>
  <c r="AM234" i="5" s="1"/>
  <c r="AJ263" i="5"/>
  <c r="AM263" i="5" s="1"/>
  <c r="AJ308" i="5"/>
  <c r="AM308" i="5" s="1"/>
  <c r="AJ219" i="5"/>
  <c r="AJ226" i="5" s="1"/>
  <c r="AM226" i="5" s="1"/>
  <c r="N369" i="5" l="1"/>
  <c r="AG213" i="5"/>
  <c r="M352" i="5" s="1"/>
  <c r="AG326" i="5"/>
  <c r="AG218" i="5"/>
  <c r="M357" i="5" s="1"/>
  <c r="R357" i="5" s="1"/>
  <c r="AG331" i="5"/>
  <c r="AG216" i="5"/>
  <c r="M355" i="5" s="1"/>
  <c r="R355" i="5" s="1"/>
  <c r="AG329" i="5"/>
  <c r="AG215" i="5"/>
  <c r="M354" i="5" s="1"/>
  <c r="R354" i="5" s="1"/>
  <c r="AG328" i="5"/>
  <c r="AG214" i="5"/>
  <c r="AG327" i="5"/>
  <c r="AG212" i="5"/>
  <c r="M351" i="5" s="1"/>
  <c r="M365" i="5" s="1"/>
  <c r="AG325" i="5"/>
  <c r="M370" i="5"/>
  <c r="O370" i="5" s="1"/>
  <c r="AJ330" i="5"/>
  <c r="O344" i="5" s="1"/>
  <c r="AJ204" i="5"/>
  <c r="AM204" i="5" s="1"/>
  <c r="AM219" i="5"/>
  <c r="AJ228" i="5"/>
  <c r="AJ227" i="5"/>
  <c r="AJ224" i="5"/>
  <c r="AJ225" i="5"/>
  <c r="AJ203" i="5"/>
  <c r="AM203" i="5" s="1"/>
  <c r="AJ205" i="5"/>
  <c r="AM205" i="5" s="1"/>
  <c r="AG210" i="5"/>
  <c r="AJ210" i="5" s="1"/>
  <c r="AM210" i="5" s="1"/>
  <c r="AJ175" i="5"/>
  <c r="AM175" i="5" s="1"/>
  <c r="AG181" i="5"/>
  <c r="AJ181" i="5" s="1"/>
  <c r="AM181" i="5" s="1"/>
  <c r="AG252" i="5"/>
  <c r="AG241" i="5"/>
  <c r="AJ241" i="5" s="1"/>
  <c r="AM241" i="5" s="1"/>
  <c r="AG253" i="5"/>
  <c r="P352" i="5" s="1"/>
  <c r="AJ310" i="5"/>
  <c r="AM310" i="5" s="1"/>
  <c r="AG312" i="5"/>
  <c r="AJ279" i="5"/>
  <c r="AJ281" i="5"/>
  <c r="M353" i="5" l="1"/>
  <c r="M367" i="5" s="1"/>
  <c r="R352" i="5"/>
  <c r="M369" i="5"/>
  <c r="O369" i="5" s="1"/>
  <c r="M368" i="5"/>
  <c r="O368" i="5" s="1"/>
  <c r="M371" i="5"/>
  <c r="O371" i="5" s="1"/>
  <c r="AG254" i="5"/>
  <c r="P353" i="5" s="1"/>
  <c r="AJ212" i="5"/>
  <c r="AM212" i="5" s="1"/>
  <c r="AM330" i="5"/>
  <c r="Q344" i="5" s="1"/>
  <c r="S344" i="5" s="1"/>
  <c r="K370" i="5"/>
  <c r="L370" i="5" s="1"/>
  <c r="P370" i="5" s="1"/>
  <c r="AG332" i="5"/>
  <c r="AM281" i="5"/>
  <c r="AM279" i="5"/>
  <c r="AJ213" i="5"/>
  <c r="N351" i="5"/>
  <c r="M366" i="5"/>
  <c r="AG219" i="5"/>
  <c r="AG226" i="5" s="1"/>
  <c r="AJ214" i="5"/>
  <c r="P351" i="5"/>
  <c r="N365" i="5" s="1"/>
  <c r="AG268" i="5"/>
  <c r="AJ268" i="5" s="1"/>
  <c r="AM268" i="5" s="1"/>
  <c r="AJ262" i="5"/>
  <c r="AM262" i="5" s="1"/>
  <c r="AJ315" i="5"/>
  <c r="AM315" i="5" s="1"/>
  <c r="AJ328" i="5"/>
  <c r="O342" i="5" s="1"/>
  <c r="AJ317" i="5"/>
  <c r="AM317" i="5" s="1"/>
  <c r="AG321" i="5"/>
  <c r="AJ320" i="5"/>
  <c r="AM320" i="5" s="1"/>
  <c r="AJ312" i="5"/>
  <c r="AM312" i="5" s="1"/>
  <c r="AJ316" i="5"/>
  <c r="AM316" i="5" s="1"/>
  <c r="AJ314" i="5"/>
  <c r="AM314" i="5" s="1"/>
  <c r="AJ331" i="5"/>
  <c r="AJ318" i="5"/>
  <c r="AM318" i="5" s="1"/>
  <c r="AJ280" i="5"/>
  <c r="AG286" i="5"/>
  <c r="AG293" i="5" s="1"/>
  <c r="R353" i="5" l="1"/>
  <c r="M374" i="5"/>
  <c r="O365" i="5"/>
  <c r="M373" i="5"/>
  <c r="AJ221" i="5"/>
  <c r="AM328" i="5"/>
  <c r="Q342" i="5" s="1"/>
  <c r="S342" i="5" s="1"/>
  <c r="K368" i="5"/>
  <c r="L368" i="5" s="1"/>
  <c r="P368" i="5" s="1"/>
  <c r="AM331" i="5"/>
  <c r="K371" i="5"/>
  <c r="L371" i="5" s="1"/>
  <c r="P371" i="5" s="1"/>
  <c r="M358" i="5"/>
  <c r="M372" i="5" s="1"/>
  <c r="AM213" i="5"/>
  <c r="AJ222" i="5"/>
  <c r="AM214" i="5"/>
  <c r="AJ223" i="5"/>
  <c r="AG295" i="5"/>
  <c r="AG294" i="5"/>
  <c r="AG291" i="5"/>
  <c r="AG292" i="5"/>
  <c r="AG289" i="5"/>
  <c r="AG288" i="5"/>
  <c r="AM280" i="5"/>
  <c r="AG290" i="5"/>
  <c r="AG228" i="5"/>
  <c r="AG221" i="5"/>
  <c r="AG227" i="5"/>
  <c r="AM227" i="5" s="1"/>
  <c r="AG225" i="5"/>
  <c r="AM225" i="5" s="1"/>
  <c r="AG224" i="5"/>
  <c r="AM224" i="5" s="1"/>
  <c r="AG222" i="5"/>
  <c r="AG223" i="5"/>
  <c r="R351" i="5"/>
  <c r="AJ252" i="5"/>
  <c r="AM252" i="5" s="1"/>
  <c r="N358" i="5"/>
  <c r="AJ254" i="5"/>
  <c r="AM254" i="5" s="1"/>
  <c r="AJ253" i="5"/>
  <c r="AM253" i="5" s="1"/>
  <c r="N366" i="5"/>
  <c r="AJ332" i="5"/>
  <c r="AM332" i="5" s="1"/>
  <c r="AJ321" i="5"/>
  <c r="AM321" i="5" s="1"/>
  <c r="AJ329" i="5"/>
  <c r="O343" i="5" s="1"/>
  <c r="AJ327" i="5"/>
  <c r="O341" i="5" s="1"/>
  <c r="AJ325" i="5"/>
  <c r="AJ326" i="5"/>
  <c r="O340" i="5" s="1"/>
  <c r="AM228" i="5"/>
  <c r="AJ286" i="5"/>
  <c r="AJ293" i="5" s="1"/>
  <c r="AG259" i="5"/>
  <c r="O366" i="5" l="1"/>
  <c r="O353" i="5"/>
  <c r="O354" i="5"/>
  <c r="O357" i="5"/>
  <c r="O355" i="5"/>
  <c r="O352" i="5"/>
  <c r="O356" i="5"/>
  <c r="N367" i="5"/>
  <c r="AM221" i="5"/>
  <c r="AM329" i="5"/>
  <c r="Q343" i="5" s="1"/>
  <c r="S343" i="5" s="1"/>
  <c r="K369" i="5"/>
  <c r="L369" i="5" s="1"/>
  <c r="P369" i="5" s="1"/>
  <c r="AM325" i="5"/>
  <c r="Q339" i="5" s="1"/>
  <c r="O339" i="5"/>
  <c r="AM327" i="5"/>
  <c r="Q341" i="5" s="1"/>
  <c r="S341" i="5" s="1"/>
  <c r="K367" i="5"/>
  <c r="L367" i="5" s="1"/>
  <c r="AM326" i="5"/>
  <c r="Q340" i="5" s="1"/>
  <c r="S340" i="5" s="1"/>
  <c r="K366" i="5"/>
  <c r="L366" i="5" s="1"/>
  <c r="AM223" i="5"/>
  <c r="AM222" i="5"/>
  <c r="AJ295" i="5"/>
  <c r="AJ294" i="5"/>
  <c r="AJ291" i="5"/>
  <c r="AJ292" i="5"/>
  <c r="AJ288" i="5"/>
  <c r="AJ290" i="5"/>
  <c r="AJ289" i="5"/>
  <c r="AM286" i="5"/>
  <c r="O358" i="5"/>
  <c r="O351" i="5"/>
  <c r="P358" i="5"/>
  <c r="AJ259" i="5"/>
  <c r="AM259" i="5" s="1"/>
  <c r="P366" i="5" l="1"/>
  <c r="O367" i="5"/>
  <c r="P367" i="5" s="1"/>
  <c r="Q357" i="5"/>
  <c r="Q356" i="5"/>
  <c r="Q354" i="5"/>
  <c r="Q355" i="5"/>
  <c r="Q352" i="5"/>
  <c r="Q353" i="5"/>
  <c r="N374" i="5"/>
  <c r="N373" i="5"/>
  <c r="N372" i="5"/>
  <c r="K365" i="5"/>
  <c r="K372" i="5" s="1"/>
  <c r="L372" i="5" s="1"/>
  <c r="S339" i="5"/>
  <c r="O345" i="5"/>
  <c r="R358" i="5"/>
  <c r="Q358" i="5"/>
  <c r="Q351" i="5"/>
  <c r="Q345" i="5"/>
  <c r="S345" i="5" s="1"/>
  <c r="O372" i="5" l="1"/>
  <c r="P372" i="5" s="1"/>
  <c r="O374" i="5"/>
  <c r="O373" i="5"/>
  <c r="K374" i="5"/>
  <c r="K373" i="5"/>
  <c r="L365" i="5"/>
  <c r="P365" i="5" s="1"/>
  <c r="P374" i="5" l="1"/>
  <c r="P373" i="5"/>
  <c r="L374" i="5"/>
  <c r="L373" i="5"/>
  <c r="Q370" i="5" l="1"/>
  <c r="Q368" i="5"/>
  <c r="Q371" i="5"/>
  <c r="Q369" i="5"/>
  <c r="Q367" i="5"/>
  <c r="Q366" i="5"/>
  <c r="Q373" i="5"/>
  <c r="Q374" i="5"/>
  <c r="Q372" i="5"/>
  <c r="Q36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Fabrizio Nastri</author>
  </authors>
  <commentList>
    <comment ref="K5" authorId="0" shapeId="0" xr:uid="{1538FEA2-D565-482D-9A2D-EDEB159AF022}">
      <text>
        <r>
          <rPr>
            <b/>
            <sz val="9"/>
            <color indexed="81"/>
            <rFont val="Tahoma"/>
            <charset val="1"/>
          </rPr>
          <t>Postive</t>
        </r>
        <r>
          <rPr>
            <sz val="9"/>
            <color indexed="81"/>
            <rFont val="Tahoma"/>
            <family val="2"/>
          </rPr>
          <t xml:space="preserve"> = cash in</t>
        </r>
        <r>
          <rPr>
            <b/>
            <sz val="9"/>
            <color indexed="81"/>
            <rFont val="Tahoma"/>
            <charset val="1"/>
          </rPr>
          <t xml:space="preserve">
Negative</t>
        </r>
        <r>
          <rPr>
            <sz val="9"/>
            <color indexed="81"/>
            <rFont val="Tahoma"/>
            <family val="2"/>
          </rPr>
          <t xml:space="preserve"> = Cash out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5" authorId="0" shapeId="0" xr:uid="{6E2B54E5-B2F1-48CA-88D5-6D5FE2863EF6}">
      <text>
        <r>
          <rPr>
            <b/>
            <sz val="9"/>
            <color indexed="81"/>
            <rFont val="Tahoma"/>
            <family val="2"/>
          </rPr>
          <t>1 - Yes</t>
        </r>
        <r>
          <rPr>
            <sz val="9"/>
            <color indexed="81"/>
            <rFont val="Tahoma"/>
            <family val="2"/>
          </rPr>
          <t>: this is a monthly payment, starting on the starting month</t>
        </r>
        <r>
          <rPr>
            <b/>
            <sz val="9"/>
            <color indexed="81"/>
            <rFont val="Tahoma"/>
            <family val="2"/>
          </rPr>
          <t xml:space="preserve">
0 - No</t>
        </r>
        <r>
          <rPr>
            <sz val="9"/>
            <color indexed="81"/>
            <rFont val="Tahoma"/>
            <family val="2"/>
          </rPr>
          <t>: this is only due once, on the starting month</t>
        </r>
      </text>
    </comment>
    <comment ref="M5" authorId="0" shapeId="0" xr:uid="{F6F2F55D-3881-43F5-AB5F-AFF805B0BD9E}">
      <text>
        <r>
          <rPr>
            <b/>
            <sz val="9"/>
            <color indexed="81"/>
            <rFont val="Tahoma"/>
            <family val="2"/>
          </rPr>
          <t>If recurring payment</t>
        </r>
        <r>
          <rPr>
            <sz val="9"/>
            <color indexed="81"/>
            <rFont val="Tahoma"/>
            <family val="2"/>
          </rPr>
          <t>: the month when it starts</t>
        </r>
        <r>
          <rPr>
            <b/>
            <sz val="9"/>
            <color indexed="81"/>
            <rFont val="Tahoma"/>
            <family val="2"/>
          </rPr>
          <t xml:space="preserve">
If one-shot payment</t>
        </r>
        <r>
          <rPr>
            <sz val="9"/>
            <color indexed="81"/>
            <rFont val="Tahoma"/>
            <family val="2"/>
          </rPr>
          <t>: the month when it happens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<sst xmlns="http://schemas.openxmlformats.org/spreadsheetml/2006/main" count="400" uniqueCount="258">
  <si>
    <t>Name of your company, startup, project</t>
  </si>
  <si>
    <t>Description</t>
  </si>
  <si>
    <t>Project name</t>
  </si>
  <si>
    <t>Main contact</t>
  </si>
  <si>
    <t>Name of CEO, entrepreneur, sponsor</t>
  </si>
  <si>
    <t>Describe your business in a few words.</t>
  </si>
  <si>
    <t>Team</t>
  </si>
  <si>
    <t>Name</t>
  </si>
  <si>
    <t>Category</t>
  </si>
  <si>
    <t>Contribution type</t>
  </si>
  <si>
    <t>Participant categories</t>
  </si>
  <si>
    <t>Work</t>
  </si>
  <si>
    <t>Funds</t>
  </si>
  <si>
    <t>Products/Services</t>
  </si>
  <si>
    <t>Revenues</t>
  </si>
  <si>
    <t>…</t>
  </si>
  <si>
    <t>Add extra lines if need</t>
  </si>
  <si>
    <t>Participants: contribtion, remuneration and payment structure</t>
  </si>
  <si>
    <t>categories</t>
  </si>
  <si>
    <t>Founder</t>
  </si>
  <si>
    <t>Investor</t>
  </si>
  <si>
    <t>Supplier</t>
  </si>
  <si>
    <t>Client</t>
  </si>
  <si>
    <t>contributions</t>
  </si>
  <si>
    <t>Currency</t>
  </si>
  <si>
    <t>Country</t>
  </si>
  <si>
    <t>Expenses</t>
  </si>
  <si>
    <t>Investments</t>
  </si>
  <si>
    <t>How many months of cashflow should we simulate (default 24)</t>
  </si>
  <si>
    <t>Participant category</t>
  </si>
  <si>
    <t>Total</t>
  </si>
  <si>
    <t>Total over BP horizon</t>
  </si>
  <si>
    <t>Unit, ¤</t>
  </si>
  <si>
    <t>Quantity, ¤</t>
  </si>
  <si>
    <t>month</t>
  </si>
  <si>
    <t>Recurring (1/0)</t>
  </si>
  <si>
    <t>Total Cashflow over Horizon</t>
  </si>
  <si>
    <t>Net Excess Cash</t>
  </si>
  <si>
    <t>Firm
%</t>
  </si>
  <si>
    <t xml:space="preserve">Flex
% </t>
  </si>
  <si>
    <t>Credit
%</t>
  </si>
  <si>
    <t>Total
%</t>
  </si>
  <si>
    <t>%</t>
  </si>
  <si>
    <t>Per month / one shot</t>
  </si>
  <si>
    <t>Over BP horizon</t>
  </si>
  <si>
    <t>Credit</t>
  </si>
  <si>
    <t>Firm</t>
  </si>
  <si>
    <t>Flex</t>
  </si>
  <si>
    <t>credit_rf</t>
  </si>
  <si>
    <t>flex_rf</t>
  </si>
  <si>
    <t>General information</t>
  </si>
  <si>
    <t>1. Participants</t>
  </si>
  <si>
    <t>2. Contribution &amp; remuneration</t>
  </si>
  <si>
    <t>3. Payment structure</t>
  </si>
  <si>
    <t>Average flex payout ratio</t>
  </si>
  <si>
    <t>Adjusted flex risk factor</t>
  </si>
  <si>
    <t>Risk factor %</t>
  </si>
  <si>
    <t>4. Tokens</t>
  </si>
  <si>
    <t>Initial token index</t>
  </si>
  <si>
    <t>Initial token index, at the project start</t>
  </si>
  <si>
    <t>Project start date</t>
  </si>
  <si>
    <t>Final token index</t>
  </si>
  <si>
    <t>Horizon</t>
  </si>
  <si>
    <t>Final token index, at the end of the BP period</t>
  </si>
  <si>
    <t>%/month</t>
  </si>
  <si>
    <t>The annual rate at which the toke index increases automatically, until a proper company valuation is made</t>
  </si>
  <si>
    <t>The token index increases on an a daily basis, so here we calculate the monthly increase</t>
  </si>
  <si>
    <t>Tokens issued, #</t>
  </si>
  <si>
    <t>b</t>
  </si>
  <si>
    <t>monthly_uprate</t>
  </si>
  <si>
    <t>Special factor</t>
  </si>
  <si>
    <t>Intermediate value, used for complex calculations</t>
  </si>
  <si>
    <t>Tokens, % total</t>
  </si>
  <si>
    <t>Legal structure</t>
  </si>
  <si>
    <t>If you already have created, or will create, a dedicated legal entity for this project, please indicate the type (LLC, SAS, sarl, C-Corp, etc.)</t>
  </si>
  <si>
    <t>** Token "notional" value, based on the annual token index increase of 25%/yr.</t>
  </si>
  <si>
    <t xml:space="preserve">* before &amp; after annual resolution and credit buy-backs. </t>
  </si>
  <si>
    <t>#</t>
  </si>
  <si>
    <t>End of Yr 2, after</t>
  </si>
  <si>
    <t>End of yr 1, before*</t>
  </si>
  <si>
    <t>Total equity</t>
  </si>
  <si>
    <t>Tokens</t>
  </si>
  <si>
    <t>Credits</t>
  </si>
  <si>
    <t>Equity stake</t>
  </si>
  <si>
    <t>Year 2</t>
  </si>
  <si>
    <t>Year 1</t>
  </si>
  <si>
    <t>Paid vs Target</t>
  </si>
  <si>
    <t>Total paid</t>
  </si>
  <si>
    <t>Payment structure</t>
  </si>
  <si>
    <t>Target</t>
  </si>
  <si>
    <t>Summary</t>
  </si>
  <si>
    <t>Cash payments</t>
  </si>
  <si>
    <t>Distribution</t>
  </si>
  <si>
    <t>Final allocation</t>
  </si>
  <si>
    <t>Endowments</t>
  </si>
  <si>
    <t>Token buyback</t>
  </si>
  <si>
    <t>Credit buyback</t>
  </si>
  <si>
    <t>Strategic reserve</t>
  </si>
  <si>
    <t>Initial allocation</t>
  </si>
  <si>
    <t>Annual allocation</t>
  </si>
  <si>
    <t>Tokens outstanding</t>
  </si>
  <si>
    <t># tokens</t>
  </si>
  <si>
    <t>Token buybacks</t>
  </si>
  <si>
    <t>Token issued</t>
  </si>
  <si>
    <t>Token outstanding</t>
  </si>
  <si>
    <t>Token index</t>
  </si>
  <si>
    <t>Credits outstanding</t>
  </si>
  <si>
    <t>Credits buybacks</t>
  </si>
  <si>
    <t>Credits issued</t>
  </si>
  <si>
    <t>Adjusted Flex risk factor</t>
  </si>
  <si>
    <t>Weighted average payout</t>
  </si>
  <si>
    <t>Weighted sum</t>
  </si>
  <si>
    <t>Project month</t>
  </si>
  <si>
    <t>Flex reserve allocation</t>
  </si>
  <si>
    <t>Base reserve allocation</t>
  </si>
  <si>
    <t>Flex reserve</t>
  </si>
  <si>
    <t>Base reserve</t>
  </si>
  <si>
    <t>%/yr</t>
  </si>
  <si>
    <t>Rebecca Web Agency : Business Plan</t>
  </si>
  <si>
    <t>Risk %</t>
  </si>
  <si>
    <t>Gross margin</t>
  </si>
  <si>
    <t>Revenues - firm</t>
  </si>
  <si>
    <t>Revenues - flex</t>
  </si>
  <si>
    <t>Revenues - credit</t>
  </si>
  <si>
    <t>Expenses - firm</t>
  </si>
  <si>
    <t>Expenses - flex</t>
  </si>
  <si>
    <t>Expenses - credit</t>
  </si>
  <si>
    <t>Investments - firm</t>
  </si>
  <si>
    <t>Investments - flex</t>
  </si>
  <si>
    <t>Investments - credit</t>
  </si>
  <si>
    <t>For revenues: Firm must 100% or more, Flex &amp; Credit must 0% or negative, Total must be 100%</t>
  </si>
  <si>
    <t>For expenses: Each must be between 0% and 100%, total must be 100%</t>
  </si>
  <si>
    <t>For investments: Firm must be 100%, Flex &amp; Credit must each be between 0% and -100%, Total must be 0%</t>
  </si>
  <si>
    <t>Classic cash end of period</t>
  </si>
  <si>
    <t>Starting / One-shot month</t>
  </si>
  <si>
    <t>Cash BOP</t>
  </si>
  <si>
    <t>By priority</t>
  </si>
  <si>
    <t>flex_reserve_months</t>
  </si>
  <si>
    <t>base_reserve_months</t>
  </si>
  <si>
    <t>Liquidity</t>
  </si>
  <si>
    <t>Cash EOP</t>
  </si>
  <si>
    <t>Firm outflows</t>
  </si>
  <si>
    <t>Firm inflows</t>
  </si>
  <si>
    <t>Cash available for flex</t>
  </si>
  <si>
    <t>Flex nominal</t>
  </si>
  <si>
    <t>Flex payable %</t>
  </si>
  <si>
    <t>Flex payable</t>
  </si>
  <si>
    <t>Flex residue</t>
  </si>
  <si>
    <t>flex_payable</t>
  </si>
  <si>
    <t>Revenues - flex payable</t>
  </si>
  <si>
    <t>Expenses - flex payable</t>
  </si>
  <si>
    <t>Investments - flex payable</t>
  </si>
  <si>
    <t>Total flex payable</t>
  </si>
  <si>
    <t>Revenues - flex residue</t>
  </si>
  <si>
    <t>Expenses - flex residue</t>
  </si>
  <si>
    <t>Investments - flex residue</t>
  </si>
  <si>
    <t>Total flex residue</t>
  </si>
  <si>
    <t>Year</t>
  </si>
  <si>
    <t>Month</t>
  </si>
  <si>
    <t>period</t>
  </si>
  <si>
    <t>Cash &amp; Cash waterfall</t>
  </si>
  <si>
    <t>Flex payable &amp; residue</t>
  </si>
  <si>
    <t>By category</t>
  </si>
  <si>
    <t>Check sum</t>
  </si>
  <si>
    <t>Total expenses</t>
  </si>
  <si>
    <t>Total investments</t>
  </si>
  <si>
    <t>Total revenues</t>
  </si>
  <si>
    <t>Participant</t>
  </si>
  <si>
    <t>Refresh this table with Right click on  yellow cell &gt; Menu &gt; Refresh</t>
  </si>
  <si>
    <t>token_index</t>
  </si>
  <si>
    <t>Total firm</t>
  </si>
  <si>
    <t>Total flex</t>
  </si>
  <si>
    <t>Total credit</t>
  </si>
  <si>
    <t>²</t>
  </si>
  <si>
    <t>Cash payments by participant: firm &amp; flex</t>
  </si>
  <si>
    <t>Risk</t>
  </si>
  <si>
    <t>Total cash payments</t>
  </si>
  <si>
    <t>Remuneration</t>
  </si>
  <si>
    <t>Equity</t>
  </si>
  <si>
    <t>Flex risk</t>
  </si>
  <si>
    <t>Credit risk</t>
  </si>
  <si>
    <t>adj_flex_rf</t>
  </si>
  <si>
    <t>Net excess cash</t>
  </si>
  <si>
    <t>annual_cycle</t>
  </si>
  <si>
    <t xml:space="preserve">Is annual cycle ? </t>
  </si>
  <si>
    <t>Annual allocations</t>
  </si>
  <si>
    <t>Risk factors</t>
  </si>
  <si>
    <t>Reserves</t>
  </si>
  <si>
    <t>annual_uprate</t>
  </si>
  <si>
    <t>Annual uprate</t>
  </si>
  <si>
    <t>Monthly uprate</t>
  </si>
  <si>
    <t>Only change values in the green cells</t>
  </si>
  <si>
    <t>This is used for quick simulations only, not used in the business plan</t>
  </si>
  <si>
    <t>Colour codes</t>
  </si>
  <si>
    <t>manual input</t>
  </si>
  <si>
    <t>special calculation</t>
  </si>
  <si>
    <t>link within sheet</t>
  </si>
  <si>
    <t>link from outside sheet</t>
  </si>
  <si>
    <t>Welcome to the FlexUp Project Business Plan !</t>
  </si>
  <si>
    <t>General rule</t>
  </si>
  <si>
    <t>Key steps</t>
  </si>
  <si>
    <t>Follow these simple steps to create your business plan:</t>
  </si>
  <si>
    <t>1. General</t>
  </si>
  <si>
    <t xml:space="preserve"> - Fill in the form with the general information about your project</t>
  </si>
  <si>
    <t>2. Participants</t>
  </si>
  <si>
    <t xml:space="preserve"> - You  can group non-strategic participants in a single group (eg. "Clients" or "Suppliers")</t>
  </si>
  <si>
    <t xml:space="preserve"> - For each participant, indicate:</t>
  </si>
  <si>
    <t>► Only change values in the green cells !!!</t>
  </si>
  <si>
    <t>2. Busines Plan</t>
  </si>
  <si>
    <t xml:space="preserve"> - Review the business plan</t>
  </si>
  <si>
    <t xml:space="preserve"> - If all the inputs in the sheets 1 &amp; 2 are correct, you should not change anything in the business plan</t>
  </si>
  <si>
    <t>Parameter</t>
  </si>
  <si>
    <t>Unit</t>
  </si>
  <si>
    <t>Value used</t>
  </si>
  <si>
    <t>Default value</t>
  </si>
  <si>
    <t>Cell names</t>
  </si>
  <si>
    <t>Key results</t>
  </si>
  <si>
    <r>
      <t xml:space="preserve"> - </t>
    </r>
    <r>
      <rPr>
        <b/>
        <sz val="10"/>
        <color rgb="FF1F3F5F"/>
        <rFont val="Open Sans"/>
        <family val="2"/>
      </rPr>
      <t>Participants</t>
    </r>
    <r>
      <rPr>
        <sz val="10"/>
        <color rgb="FF1F3F5F"/>
        <rFont val="Open Sans"/>
        <family val="2"/>
      </rPr>
      <t>: List all the key participants in your project</t>
    </r>
  </si>
  <si>
    <r>
      <t xml:space="preserve"> - </t>
    </r>
    <r>
      <rPr>
        <b/>
        <sz val="10"/>
        <color rgb="FF1F3F5F"/>
        <rFont val="Open Sans"/>
        <family val="2"/>
      </rPr>
      <t>Recurring</t>
    </r>
    <r>
      <rPr>
        <sz val="10"/>
        <color rgb="FF1F3F5F"/>
        <rFont val="Open Sans"/>
        <family val="2"/>
      </rPr>
      <t>: type "1" if its a recurring payment (eg. monthly salary), or "0" if it's a one-shot single payment (eg. initial investment)</t>
    </r>
  </si>
  <si>
    <r>
      <t xml:space="preserve"> - </t>
    </r>
    <r>
      <rPr>
        <b/>
        <sz val="10"/>
        <color rgb="FF1F3F5F"/>
        <rFont val="Open Sans"/>
        <family val="2"/>
      </rPr>
      <t>Starting on</t>
    </r>
    <r>
      <rPr>
        <sz val="10"/>
        <color rgb="FF1F3F5F"/>
        <rFont val="Open Sans"/>
        <family val="2"/>
      </rPr>
      <t>: indicate in which month the recurring payment start, or – for one shot-single payments – in which month month they occur</t>
    </r>
  </si>
  <si>
    <t>Token</t>
  </si>
  <si>
    <t>initial_token_index</t>
  </si>
  <si>
    <t>horizon</t>
  </si>
  <si>
    <t>Business plan horizon</t>
  </si>
  <si>
    <t>Parameters</t>
  </si>
  <si>
    <t>3. Parameters</t>
  </si>
  <si>
    <t xml:space="preserve"> - Review the key parameters using for the business plan</t>
  </si>
  <si>
    <t xml:space="preserve"> - Default values are provided</t>
  </si>
  <si>
    <t>Note: for this simulation we put the allocations for the strategic reserve to 0%. In practice, some funds would be allocated to the strategic reserve.</t>
  </si>
  <si>
    <t>End of yr 1, after*</t>
  </si>
  <si>
    <t>End of yr 2, after*</t>
  </si>
  <si>
    <t>credit_bb_allocation</t>
  </si>
  <si>
    <t>token_bb_allocation</t>
  </si>
  <si>
    <t>strategic_res_allocation</t>
  </si>
  <si>
    <t>Annual total, =currency/year</t>
  </si>
  <si>
    <t>Monthly average, =currency/month</t>
  </si>
  <si>
    <r>
      <t xml:space="preserve"> - </t>
    </r>
    <r>
      <rPr>
        <b/>
        <sz val="10"/>
        <color rgb="FF1F3F5F"/>
        <rFont val="Open Sans"/>
        <family val="2"/>
      </rPr>
      <t>Contribution</t>
    </r>
    <r>
      <rPr>
        <sz val="10"/>
        <color rgb="FF1F3F5F"/>
        <rFont val="Open Sans"/>
        <family val="2"/>
      </rPr>
      <t>: what they will provide (work, products, services, funding)</t>
    </r>
  </si>
  <si>
    <r>
      <t xml:space="preserve"> - </t>
    </r>
    <r>
      <rPr>
        <b/>
        <sz val="10"/>
        <color rgb="FF1F3F5F"/>
        <rFont val="Open Sans"/>
        <family val="2"/>
      </rPr>
      <t>Remuneration</t>
    </r>
    <r>
      <rPr>
        <sz val="10"/>
        <color rgb="FF1F3F5F"/>
        <rFont val="Open Sans"/>
        <family val="2"/>
      </rPr>
      <t>: how much the project will pay them (salary, price/quantity/amount, funding amount</t>
    </r>
  </si>
  <si>
    <r>
      <t xml:space="preserve"> - </t>
    </r>
    <r>
      <rPr>
        <b/>
        <sz val="10"/>
        <color rgb="FF1F3F5F"/>
        <rFont val="Open Sans"/>
        <family val="2"/>
      </rPr>
      <t>Payment structure</t>
    </r>
    <r>
      <rPr>
        <sz val="10"/>
        <color rgb="FF1F3F5F"/>
        <rFont val="Open Sans"/>
        <family val="2"/>
      </rPr>
      <t>: how you the project will pay them (split between % Firm, % Flex and % Credit)</t>
    </r>
  </si>
  <si>
    <t>Liquidity (EOP)</t>
  </si>
  <si>
    <t>❗ negative sign</t>
  </si>
  <si>
    <t>Monthly average</t>
  </si>
  <si>
    <t>Total paid + equity</t>
  </si>
  <si>
    <t>Inflows</t>
  </si>
  <si>
    <t>Outflows</t>
  </si>
  <si>
    <t>Total Paid + Equity</t>
  </si>
  <si>
    <t>Equity Yr 2</t>
  </si>
  <si>
    <t xml:space="preserve"> - Paid out (negative)</t>
  </si>
  <si>
    <t>Rebecca Web Agency</t>
  </si>
  <si>
    <t>A Web Agency based in London, selling web development &amp; digital marketing services to large corporate clients.</t>
  </si>
  <si>
    <t>Rebecca</t>
  </si>
  <si>
    <t>Private Limited Company (Ltd)</t>
  </si>
  <si>
    <t>UK</t>
  </si>
  <si>
    <t>£</t>
  </si>
  <si>
    <t>Clients</t>
  </si>
  <si>
    <t>Kate</t>
  </si>
  <si>
    <t>Andrew</t>
  </si>
  <si>
    <t>Suppliers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</si>
</sst>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,##0&quot; &quot;;\-#,##0&quot; &quot;;&quot; - &quot;;@"/>
    <numFmt numFmtId="165" formatCode="&quot;&quot;0%&quot; &quot;;&quot;&quot;\ \-0%&quot; &quot;;&quot; - &quot;;@"/>
    <numFmt numFmtId="166" formatCode="#,##0.00&quot; &quot;;\-#,##0.00&quot; &quot;;&quot; - &quot;;@"/>
    <numFmt numFmtId="167" formatCode="&quot;&quot;0.0%&quot; &quot;;&quot;&quot;\ \-0.0%&quot; &quot;;&quot; - &quot;;@"/>
    <numFmt numFmtId="168" formatCode="#,##0.0&quot; &quot;;\-#,##0.0&quot; &quot;;&quot; - &quot;;@"/>
    <numFmt numFmtId="169" formatCode="d\-mmm\-yyyy;@"/>
    <numFmt numFmtId="170" formatCode="#,##0&quot; &quot;;\-#,##0&quot; &quot;;&quot;  &quot;;@"/>
    <numFmt numFmtId="171" formatCode="&quot;Year &quot;General"/>
    <numFmt numFmtId="172" formatCode="#,##0&quot; &quot;;[Red]\-#,##0&quot; &quot;;&quot; - &quot;;@"/>
    <numFmt numFmtId="173" formatCode="&quot;&quot;#,##0&quot;&quot;;&quot;&quot;\-#,##0&quot;&quot;;&quot; &quot;\ \-\ &quot; &quot;"/>
    <numFmt numFmtId="174" formatCode="0;\-0;;@"/>
    <numFmt numFmtId="175" formatCode="&quot;&quot;0%&quot; &quot;;&quot;&quot;\ \-0%&quot; &quot;;&quot;  &quot;;@"/>
    <numFmt numFmtId="176" formatCode="#,##0;\-#,##0&quot; &quot;;&quot; - &quot;;@&quot;**&quot;"/>
  </numFmts>
  <fonts count="37" x14ac:knownFonts="1">
    <font>
      <sz val="10"/>
      <color theme="1"/>
      <name val="Open Sans"/>
      <family val="2"/>
    </font>
    <font>
      <b/>
      <u/>
      <sz val="14"/>
      <color theme="1"/>
      <name val="Open Sans"/>
      <family val="2"/>
    </font>
    <font>
      <i/>
      <sz val="9"/>
      <color theme="0" tint="-0.499984740745262"/>
      <name val="Open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B050"/>
      <name val="Open Sans"/>
      <family val="2"/>
    </font>
    <font>
      <sz val="10"/>
      <color rgb="FF1F3F5F"/>
      <name val="Open Sans"/>
      <family val="2"/>
    </font>
    <font>
      <b/>
      <sz val="10"/>
      <color rgb="FF1F3F5F"/>
      <name val="Open Sans"/>
      <family val="2"/>
    </font>
    <font>
      <sz val="10"/>
      <name val="Open Sans"/>
      <family val="2"/>
    </font>
    <font>
      <b/>
      <u/>
      <sz val="10"/>
      <color rgb="FF1F3F5F"/>
      <name val="Open Sans"/>
      <family val="2"/>
    </font>
    <font>
      <i/>
      <sz val="10"/>
      <color theme="1"/>
      <name val="Open Sans"/>
      <family val="2"/>
    </font>
    <font>
      <i/>
      <sz val="10"/>
      <color rgb="FF1F3F5F"/>
      <name val="Open Sans"/>
      <family val="2"/>
    </font>
    <font>
      <u/>
      <sz val="10"/>
      <color rgb="FF1F3F5F"/>
      <name val="Open Sans"/>
      <family val="2"/>
    </font>
    <font>
      <b/>
      <u/>
      <sz val="14"/>
      <color rgb="FF1F3F5F"/>
      <name val="Open Sans"/>
      <family val="2"/>
    </font>
    <font>
      <sz val="9"/>
      <color indexed="81"/>
      <name val="Tahoma"/>
      <charset val="1"/>
    </font>
    <font>
      <sz val="9"/>
      <color theme="0" tint="-0.249977111117893"/>
      <name val="Open Sans"/>
      <family val="2"/>
    </font>
    <font>
      <sz val="10"/>
      <color indexed="12"/>
      <name val="Open Sans"/>
      <family val="2"/>
    </font>
    <font>
      <b/>
      <sz val="9"/>
      <color indexed="81"/>
      <name val="Tahoma"/>
      <charset val="1"/>
    </font>
    <font>
      <b/>
      <sz val="10"/>
      <color theme="1"/>
      <name val="Open Sans"/>
      <family val="2"/>
    </font>
    <font>
      <sz val="10"/>
      <color rgb="FF0000FF"/>
      <name val="Open Sans"/>
      <family val="2"/>
    </font>
    <font>
      <i/>
      <sz val="10"/>
      <color rgb="FF00B050"/>
      <name val="Open Sans"/>
      <family val="2"/>
    </font>
    <font>
      <b/>
      <sz val="10"/>
      <color rgb="FFFF0000"/>
      <name val="Open Sans"/>
      <family val="2"/>
    </font>
    <font>
      <i/>
      <sz val="10"/>
      <color theme="0" tint="-0.499984740745262"/>
      <name val="Open Sans"/>
      <family val="2"/>
    </font>
    <font>
      <b/>
      <u/>
      <sz val="10"/>
      <color theme="1"/>
      <name val="Open Sans"/>
      <family val="2"/>
    </font>
    <font>
      <b/>
      <sz val="10"/>
      <name val="Open Sans"/>
      <family val="2"/>
    </font>
    <font>
      <sz val="10"/>
      <color theme="0" tint="-0.249977111117893"/>
      <name val="Open Sans"/>
      <family val="2"/>
    </font>
    <font>
      <b/>
      <sz val="10"/>
      <color rgb="FF00B050"/>
      <name val="Open Sans"/>
      <family val="2"/>
    </font>
    <font>
      <sz val="10"/>
      <color theme="1"/>
      <name val="Nunito Light"/>
    </font>
    <font>
      <sz val="11"/>
      <color theme="1"/>
      <name val="Aptos Narrow"/>
      <family val="2"/>
      <scheme val="minor"/>
    </font>
    <font>
      <sz val="10"/>
      <color theme="1"/>
      <name val="Nunito Light"/>
      <family val="2"/>
    </font>
    <font>
      <sz val="11"/>
      <color theme="1"/>
      <name val="Aptos Narrow"/>
      <family val="2"/>
      <charset val="1"/>
      <scheme val="minor"/>
    </font>
    <font>
      <sz val="11"/>
      <color theme="1"/>
      <name val="Nunito Light"/>
    </font>
    <font>
      <sz val="11"/>
      <color rgb="FF0000FF"/>
      <name val="Nunito Light"/>
    </font>
    <font>
      <b/>
      <sz val="11"/>
      <color theme="1"/>
      <name val="Aptos Narrow"/>
      <family val="2"/>
      <charset val="1"/>
      <scheme val="minor"/>
    </font>
    <font>
      <b/>
      <sz val="14"/>
      <color rgb="FF1F3F5F"/>
      <name val="Open Sans"/>
      <family val="2"/>
    </font>
    <font>
      <sz val="10"/>
      <color rgb="FFFF0000"/>
      <name val="Open Sans"/>
      <family val="2"/>
    </font>
    <font>
      <b/>
      <sz val="10"/>
      <color rgb="FF0000FF"/>
      <name val="Open Sans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theme="1" tint="0.249977111117893"/>
      </left>
      <right/>
      <top style="thin">
        <color theme="0" tint="-0.249977111117893"/>
      </top>
      <bottom/>
      <diagonal/>
    </border>
    <border>
      <left/>
      <right/>
      <top style="thin">
        <color theme="1" tint="0.249977111117893"/>
      </top>
      <bottom style="thin">
        <color theme="0" tint="-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 tint="0.39994506668294322"/>
      </top>
      <bottom/>
      <diagonal/>
    </border>
    <border>
      <left style="thin">
        <color theme="0" tint="-0.249977111117893"/>
      </left>
      <right style="thin">
        <color indexed="64"/>
      </right>
      <top/>
      <bottom/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/>
      <diagonal/>
    </border>
  </borders>
  <cellStyleXfs count="13">
    <xf numFmtId="0" fontId="0" fillId="0" borderId="0"/>
    <xf numFmtId="0" fontId="27" fillId="0" borderId="0">
      <alignment horizontal="center" vertical="center"/>
    </xf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31" fillId="2" borderId="0">
      <alignment horizontal="center" vertical="center"/>
    </xf>
    <xf numFmtId="174" fontId="31" fillId="5" borderId="0">
      <alignment horizontal="center" vertical="center"/>
    </xf>
    <xf numFmtId="0" fontId="29" fillId="0" borderId="0"/>
    <xf numFmtId="0" fontId="30" fillId="0" borderId="0"/>
    <xf numFmtId="174" fontId="32" fillId="9" borderId="0" applyAlignment="0" applyProtection="0"/>
    <xf numFmtId="9" fontId="30" fillId="0" borderId="0" applyFont="0" applyFill="0" applyBorder="0" applyAlignment="0" applyProtection="0"/>
    <xf numFmtId="174" fontId="31" fillId="8" borderId="19" applyAlignment="0" applyProtection="0"/>
    <xf numFmtId="0" fontId="33" fillId="0" borderId="18" applyNumberFormat="0" applyFill="0" applyAlignment="0" applyProtection="0"/>
    <xf numFmtId="43" fontId="28" fillId="0" borderId="0" applyFont="0" applyFill="0" applyBorder="0" applyAlignment="0" applyProtection="0"/>
  </cellStyleXfs>
  <cellXfs count="3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indent="1"/>
    </xf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0" borderId="8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right" vertical="center" indent="1"/>
    </xf>
    <xf numFmtId="164" fontId="6" fillId="0" borderId="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vertical="center"/>
    </xf>
    <xf numFmtId="165" fontId="6" fillId="0" borderId="12" xfId="0" applyNumberFormat="1" applyFont="1" applyBorder="1" applyAlignment="1">
      <alignment horizontal="right" vertical="center" indent="1"/>
    </xf>
    <xf numFmtId="164" fontId="6" fillId="0" borderId="2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Continuous" vertical="center" wrapText="1"/>
    </xf>
    <xf numFmtId="164" fontId="6" fillId="0" borderId="2" xfId="0" applyNumberFormat="1" applyFont="1" applyBorder="1" applyAlignment="1">
      <alignment horizontal="centerContinuous" vertical="center" wrapText="1"/>
    </xf>
    <xf numFmtId="165" fontId="6" fillId="0" borderId="17" xfId="0" applyNumberFormat="1" applyFont="1" applyBorder="1" applyAlignment="1">
      <alignment horizontal="centerContinuous" vertical="center" wrapText="1"/>
    </xf>
    <xf numFmtId="0" fontId="6" fillId="0" borderId="17" xfId="0" applyFont="1" applyBorder="1" applyAlignment="1">
      <alignment horizontal="centerContinuous" vertical="center" wrapText="1"/>
    </xf>
    <xf numFmtId="164" fontId="6" fillId="0" borderId="3" xfId="0" applyNumberFormat="1" applyFont="1" applyBorder="1" applyAlignment="1">
      <alignment horizontal="centerContinuous" vertical="center" wrapText="1"/>
    </xf>
    <xf numFmtId="164" fontId="7" fillId="0" borderId="8" xfId="0" applyNumberFormat="1" applyFont="1" applyBorder="1" applyAlignment="1">
      <alignment horizontal="centerContinuous" vertical="center" wrapText="1"/>
    </xf>
    <xf numFmtId="164" fontId="7" fillId="0" borderId="9" xfId="0" applyNumberFormat="1" applyFont="1" applyBorder="1" applyAlignment="1">
      <alignment horizontal="centerContinuous" vertical="center" wrapText="1"/>
    </xf>
    <xf numFmtId="164" fontId="7" fillId="0" borderId="10" xfId="0" applyNumberFormat="1" applyFont="1" applyBorder="1" applyAlignment="1">
      <alignment horizontal="centerContinuous" vertical="center" wrapText="1"/>
    </xf>
    <xf numFmtId="165" fontId="6" fillId="0" borderId="8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center" indent="1"/>
    </xf>
    <xf numFmtId="164" fontId="9" fillId="0" borderId="0" xfId="0" applyNumberFormat="1" applyFont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left" vertical="center" indent="1"/>
    </xf>
    <xf numFmtId="165" fontId="6" fillId="0" borderId="1" xfId="0" applyNumberFormat="1" applyFont="1" applyBorder="1" applyAlignment="1">
      <alignment vertical="center"/>
    </xf>
    <xf numFmtId="168" fontId="6" fillId="0" borderId="0" xfId="0" applyNumberFormat="1" applyFont="1" applyAlignment="1">
      <alignment vertical="center"/>
    </xf>
    <xf numFmtId="169" fontId="7" fillId="0" borderId="0" xfId="0" applyNumberFormat="1" applyFont="1" applyAlignment="1">
      <alignment vertical="center"/>
    </xf>
    <xf numFmtId="164" fontId="6" fillId="0" borderId="17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5" fontId="6" fillId="0" borderId="12" xfId="0" applyNumberFormat="1" applyFont="1" applyBorder="1" applyAlignment="1">
      <alignment vertical="center"/>
    </xf>
    <xf numFmtId="164" fontId="6" fillId="0" borderId="0" xfId="0" applyNumberFormat="1" applyFont="1"/>
    <xf numFmtId="171" fontId="6" fillId="4" borderId="1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4" borderId="14" xfId="0" applyFont="1" applyFill="1" applyBorder="1" applyAlignment="1">
      <alignment vertical="center"/>
    </xf>
    <xf numFmtId="164" fontId="7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167" fontId="6" fillId="0" borderId="0" xfId="0" applyNumberFormat="1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5" fillId="0" borderId="0" xfId="0" applyFont="1"/>
    <xf numFmtId="164" fontId="6" fillId="0" borderId="14" xfId="0" applyNumberFormat="1" applyFont="1" applyBorder="1" applyAlignment="1">
      <alignment horizontal="left" vertical="center" indent="1"/>
    </xf>
    <xf numFmtId="164" fontId="12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left" vertical="center" indent="1"/>
    </xf>
    <xf numFmtId="164" fontId="16" fillId="0" borderId="14" xfId="0" applyNumberFormat="1" applyFont="1" applyBorder="1" applyAlignment="1">
      <alignment horizontal="left" vertical="center" indent="1"/>
    </xf>
    <xf numFmtId="172" fontId="6" fillId="0" borderId="0" xfId="0" applyNumberFormat="1" applyFont="1" applyAlignment="1">
      <alignment vertical="center"/>
    </xf>
    <xf numFmtId="172" fontId="6" fillId="0" borderId="12" xfId="0" applyNumberFormat="1" applyFont="1" applyBorder="1" applyAlignment="1">
      <alignment vertical="center"/>
    </xf>
    <xf numFmtId="164" fontId="16" fillId="6" borderId="0" xfId="0" applyNumberFormat="1" applyFont="1" applyFill="1" applyAlignment="1">
      <alignment horizontal="left" vertical="center" indent="1"/>
    </xf>
    <xf numFmtId="167" fontId="16" fillId="6" borderId="0" xfId="0" applyNumberFormat="1" applyFont="1" applyFill="1" applyAlignment="1">
      <alignment horizontal="left" vertical="center" indent="1"/>
    </xf>
    <xf numFmtId="164" fontId="16" fillId="6" borderId="14" xfId="0" applyNumberFormat="1" applyFont="1" applyFill="1" applyBorder="1" applyAlignment="1">
      <alignment horizontal="left" vertical="center" indent="1"/>
    </xf>
    <xf numFmtId="167" fontId="16" fillId="6" borderId="14" xfId="0" applyNumberFormat="1" applyFont="1" applyFill="1" applyBorder="1" applyAlignment="1">
      <alignment horizontal="left" vertical="center" indent="1"/>
    </xf>
    <xf numFmtId="164" fontId="7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164" fontId="6" fillId="4" borderId="12" xfId="0" applyNumberFormat="1" applyFont="1" applyFill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165" fontId="6" fillId="0" borderId="17" xfId="0" applyNumberFormat="1" applyFont="1" applyBorder="1" applyAlignment="1">
      <alignment vertical="center"/>
    </xf>
    <xf numFmtId="164" fontId="19" fillId="0" borderId="0" xfId="0" applyNumberFormat="1" applyFont="1" applyAlignment="1">
      <alignment vertical="center"/>
    </xf>
    <xf numFmtId="164" fontId="6" fillId="4" borderId="0" xfId="0" applyNumberFormat="1" applyFont="1" applyFill="1"/>
    <xf numFmtId="164" fontId="6" fillId="4" borderId="12" xfId="0" applyNumberFormat="1" applyFont="1" applyFill="1" applyBorder="1"/>
    <xf numFmtId="164" fontId="6" fillId="4" borderId="0" xfId="0" applyNumberFormat="1" applyFont="1" applyFill="1" applyAlignment="1">
      <alignment horizontal="centerContinuous" vertical="center" wrapText="1"/>
    </xf>
    <xf numFmtId="164" fontId="6" fillId="4" borderId="12" xfId="0" applyNumberFormat="1" applyFont="1" applyFill="1" applyBorder="1" applyAlignment="1">
      <alignment horizontal="centerContinuous" vertical="center" wrapText="1"/>
    </xf>
    <xf numFmtId="170" fontId="21" fillId="0" borderId="0" xfId="0" applyNumberFormat="1" applyFont="1" applyAlignment="1">
      <alignment vertical="center"/>
    </xf>
    <xf numFmtId="165" fontId="7" fillId="7" borderId="0" xfId="0" applyNumberFormat="1" applyFont="1" applyFill="1" applyAlignment="1">
      <alignment vertical="center"/>
    </xf>
    <xf numFmtId="165" fontId="7" fillId="7" borderId="12" xfId="0" applyNumberFormat="1" applyFont="1" applyFill="1" applyBorder="1" applyAlignment="1">
      <alignment vertical="center"/>
    </xf>
    <xf numFmtId="0" fontId="23" fillId="0" borderId="0" xfId="0" applyFont="1"/>
    <xf numFmtId="164" fontId="0" fillId="0" borderId="0" xfId="0" applyNumberFormat="1" applyAlignment="1">
      <alignment horizontal="center"/>
    </xf>
    <xf numFmtId="164" fontId="0" fillId="0" borderId="0" xfId="0" applyNumberFormat="1"/>
    <xf numFmtId="167" fontId="0" fillId="0" borderId="0" xfId="0" applyNumberFormat="1"/>
    <xf numFmtId="0" fontId="21" fillId="0" borderId="0" xfId="0" applyFont="1" applyAlignment="1">
      <alignment horizontal="right"/>
    </xf>
    <xf numFmtId="0" fontId="21" fillId="0" borderId="0" xfId="0" applyFont="1"/>
    <xf numFmtId="167" fontId="19" fillId="6" borderId="0" xfId="0" applyNumberFormat="1" applyFont="1" applyFill="1"/>
    <xf numFmtId="0" fontId="18" fillId="3" borderId="0" xfId="0" applyFont="1" applyFill="1" applyAlignment="1">
      <alignment vertical="center"/>
    </xf>
    <xf numFmtId="167" fontId="18" fillId="3" borderId="0" xfId="0" applyNumberFormat="1" applyFont="1" applyFill="1" applyAlignment="1">
      <alignment vertical="center"/>
    </xf>
    <xf numFmtId="164" fontId="18" fillId="4" borderId="0" xfId="0" applyNumberFormat="1" applyFont="1" applyFill="1" applyAlignment="1">
      <alignment horizontal="center" vertical="center" wrapText="1"/>
    </xf>
    <xf numFmtId="0" fontId="0" fillId="4" borderId="0" xfId="0" applyFill="1"/>
    <xf numFmtId="167" fontId="18" fillId="4" borderId="6" xfId="0" applyNumberFormat="1" applyFont="1" applyFill="1" applyBorder="1" applyAlignment="1">
      <alignment horizontal="centerContinuous" vertical="center" wrapText="1"/>
    </xf>
    <xf numFmtId="167" fontId="0" fillId="4" borderId="6" xfId="0" applyNumberFormat="1" applyFill="1" applyBorder="1" applyAlignment="1">
      <alignment horizontal="centerContinuous" vertical="center" wrapText="1"/>
    </xf>
    <xf numFmtId="0" fontId="24" fillId="4" borderId="7" xfId="0" applyFont="1" applyFill="1" applyBorder="1" applyAlignment="1">
      <alignment horizontal="centerContinuous" vertical="center" wrapText="1"/>
    </xf>
    <xf numFmtId="0" fontId="0" fillId="4" borderId="6" xfId="0" applyFill="1" applyBorder="1" applyAlignment="1">
      <alignment horizontal="centerContinuous" vertical="center" wrapText="1"/>
    </xf>
    <xf numFmtId="0" fontId="18" fillId="4" borderId="7" xfId="0" applyFont="1" applyFill="1" applyBorder="1" applyAlignment="1">
      <alignment horizontal="centerContinuous" vertical="center" wrapText="1"/>
    </xf>
    <xf numFmtId="0" fontId="18" fillId="4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167" fontId="18" fillId="4" borderId="0" xfId="0" applyNumberFormat="1" applyFont="1" applyFill="1" applyAlignment="1">
      <alignment horizontal="center" vertical="center" wrapText="1"/>
    </xf>
    <xf numFmtId="167" fontId="18" fillId="4" borderId="2" xfId="0" applyNumberFormat="1" applyFont="1" applyFill="1" applyBorder="1" applyAlignment="1">
      <alignment horizontal="center" vertical="center" wrapText="1"/>
    </xf>
    <xf numFmtId="164" fontId="18" fillId="4" borderId="4" xfId="0" applyNumberFormat="1" applyFont="1" applyFill="1" applyBorder="1" applyAlignment="1">
      <alignment horizontal="center" vertical="center" wrapText="1"/>
    </xf>
    <xf numFmtId="164" fontId="18" fillId="4" borderId="2" xfId="0" applyNumberFormat="1" applyFont="1" applyFill="1" applyBorder="1" applyAlignment="1">
      <alignment horizontal="center" vertical="center" wrapText="1"/>
    </xf>
    <xf numFmtId="167" fontId="22" fillId="0" borderId="0" xfId="0" applyNumberFormat="1" applyFont="1"/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25" fillId="0" borderId="0" xfId="0" applyFont="1"/>
    <xf numFmtId="0" fontId="0" fillId="2" borderId="0" xfId="0" applyFill="1"/>
    <xf numFmtId="164" fontId="0" fillId="2" borderId="0" xfId="0" applyNumberFormat="1" applyFill="1" applyAlignment="1">
      <alignment horizontal="center"/>
    </xf>
    <xf numFmtId="164" fontId="0" fillId="2" borderId="0" xfId="0" applyNumberFormat="1" applyFill="1"/>
    <xf numFmtId="167" fontId="0" fillId="2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6" fontId="0" fillId="0" borderId="0" xfId="0" applyNumberFormat="1" applyAlignment="1">
      <alignment vertical="center"/>
    </xf>
    <xf numFmtId="0" fontId="18" fillId="4" borderId="1" xfId="0" applyFont="1" applyFill="1" applyBorder="1"/>
    <xf numFmtId="164" fontId="18" fillId="4" borderId="1" xfId="0" applyNumberFormat="1" applyFont="1" applyFill="1" applyBorder="1" applyAlignment="1">
      <alignment horizontal="center"/>
    </xf>
    <xf numFmtId="164" fontId="18" fillId="4" borderId="1" xfId="0" applyNumberFormat="1" applyFont="1" applyFill="1" applyBorder="1"/>
    <xf numFmtId="167" fontId="18" fillId="4" borderId="1" xfId="0" applyNumberFormat="1" applyFont="1" applyFill="1" applyBorder="1" applyAlignment="1">
      <alignment horizontal="center"/>
    </xf>
    <xf numFmtId="167" fontId="18" fillId="4" borderId="3" xfId="0" applyNumberFormat="1" applyFont="1" applyFill="1" applyBorder="1" applyAlignment="1">
      <alignment horizontal="center"/>
    </xf>
    <xf numFmtId="164" fontId="18" fillId="4" borderId="5" xfId="0" applyNumberFormat="1" applyFont="1" applyFill="1" applyBorder="1" applyAlignment="1">
      <alignment horizontal="center"/>
    </xf>
    <xf numFmtId="164" fontId="18" fillId="4" borderId="3" xfId="0" applyNumberFormat="1" applyFont="1" applyFill="1" applyBorder="1" applyAlignment="1">
      <alignment horizontal="center"/>
    </xf>
    <xf numFmtId="165" fontId="18" fillId="4" borderId="1" xfId="0" applyNumberFormat="1" applyFont="1" applyFill="1" applyBorder="1" applyAlignment="1">
      <alignment vertical="center"/>
    </xf>
    <xf numFmtId="164" fontId="18" fillId="4" borderId="1" xfId="0" applyNumberFormat="1" applyFont="1" applyFill="1" applyBorder="1" applyAlignment="1">
      <alignment vertical="center"/>
    </xf>
    <xf numFmtId="166" fontId="18" fillId="4" borderId="1" xfId="0" applyNumberFormat="1" applyFont="1" applyFill="1" applyBorder="1" applyAlignment="1">
      <alignment vertical="center"/>
    </xf>
    <xf numFmtId="164" fontId="0" fillId="2" borderId="0" xfId="0" applyNumberFormat="1" applyFill="1" applyAlignment="1">
      <alignment vertical="center"/>
    </xf>
    <xf numFmtId="165" fontId="0" fillId="0" borderId="0" xfId="0" applyNumberFormat="1"/>
    <xf numFmtId="164" fontId="19" fillId="0" borderId="0" xfId="0" applyNumberFormat="1" applyFont="1" applyAlignment="1">
      <alignment horizontal="center"/>
    </xf>
    <xf numFmtId="164" fontId="19" fillId="0" borderId="0" xfId="0" applyNumberFormat="1" applyFont="1"/>
    <xf numFmtId="164" fontId="19" fillId="0" borderId="12" xfId="0" applyNumberFormat="1" applyFont="1" applyBorder="1"/>
    <xf numFmtId="165" fontId="19" fillId="0" borderId="0" xfId="0" applyNumberFormat="1" applyFont="1" applyAlignment="1">
      <alignment vertical="center"/>
    </xf>
    <xf numFmtId="166" fontId="8" fillId="0" borderId="0" xfId="0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8" fillId="4" borderId="17" xfId="0" applyNumberFormat="1" applyFont="1" applyFill="1" applyBorder="1"/>
    <xf numFmtId="0" fontId="21" fillId="0" borderId="0" xfId="0" applyFont="1" applyAlignment="1">
      <alignment vertical="center"/>
    </xf>
    <xf numFmtId="164" fontId="18" fillId="4" borderId="14" xfId="0" applyNumberFormat="1" applyFont="1" applyFill="1" applyBorder="1"/>
    <xf numFmtId="0" fontId="18" fillId="4" borderId="14" xfId="0" applyFont="1" applyFill="1" applyBorder="1"/>
    <xf numFmtId="164" fontId="18" fillId="4" borderId="14" xfId="0" applyNumberFormat="1" applyFont="1" applyFill="1" applyBorder="1" applyAlignment="1">
      <alignment horizontal="center"/>
    </xf>
    <xf numFmtId="164" fontId="6" fillId="8" borderId="0" xfId="0" applyNumberFormat="1" applyFont="1" applyFill="1" applyAlignment="1">
      <alignment vertical="center"/>
    </xf>
    <xf numFmtId="164" fontId="6" fillId="8" borderId="12" xfId="0" applyNumberFormat="1" applyFont="1" applyFill="1" applyBorder="1" applyAlignment="1">
      <alignment vertical="center"/>
    </xf>
    <xf numFmtId="165" fontId="6" fillId="8" borderId="0" xfId="0" applyNumberFormat="1" applyFont="1" applyFill="1" applyAlignment="1">
      <alignment vertical="center"/>
    </xf>
    <xf numFmtId="165" fontId="6" fillId="8" borderId="12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vertical="center"/>
    </xf>
    <xf numFmtId="164" fontId="7" fillId="4" borderId="17" xfId="0" applyNumberFormat="1" applyFont="1" applyFill="1" applyBorder="1" applyAlignment="1">
      <alignment vertical="center"/>
    </xf>
    <xf numFmtId="164" fontId="7" fillId="0" borderId="12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Continuous" vertical="center" wrapText="1"/>
    </xf>
    <xf numFmtId="0" fontId="6" fillId="0" borderId="13" xfId="0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right" vertical="center" indent="1"/>
    </xf>
    <xf numFmtId="165" fontId="6" fillId="0" borderId="14" xfId="0" applyNumberFormat="1" applyFont="1" applyBorder="1" applyAlignment="1">
      <alignment horizontal="right" vertical="center" indent="1"/>
    </xf>
    <xf numFmtId="164" fontId="7" fillId="0" borderId="10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Continuous" vertical="center" wrapText="1"/>
    </xf>
    <xf numFmtId="165" fontId="6" fillId="0" borderId="16" xfId="0" applyNumberFormat="1" applyFont="1" applyBorder="1" applyAlignment="1">
      <alignment horizontal="centerContinuous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left" vertical="center" indent="1"/>
    </xf>
    <xf numFmtId="165" fontId="6" fillId="0" borderId="13" xfId="0" applyNumberFormat="1" applyFont="1" applyBorder="1" applyAlignment="1">
      <alignment horizontal="center" vertical="center"/>
    </xf>
    <xf numFmtId="164" fontId="16" fillId="0" borderId="14" xfId="0" applyNumberFormat="1" applyFont="1" applyBorder="1" applyAlignment="1">
      <alignment vertical="center"/>
    </xf>
    <xf numFmtId="164" fontId="19" fillId="0" borderId="14" xfId="0" applyNumberFormat="1" applyFont="1" applyBorder="1" applyAlignment="1">
      <alignment vertical="center"/>
    </xf>
    <xf numFmtId="164" fontId="8" fillId="4" borderId="0" xfId="0" applyNumberFormat="1" applyFont="1" applyFill="1"/>
    <xf numFmtId="164" fontId="7" fillId="0" borderId="9" xfId="0" applyNumberFormat="1" applyFont="1" applyBorder="1" applyAlignment="1">
      <alignment vertical="center"/>
    </xf>
    <xf numFmtId="164" fontId="7" fillId="0" borderId="0" xfId="0" applyNumberFormat="1" applyFont="1"/>
    <xf numFmtId="0" fontId="6" fillId="0" borderId="0" xfId="0" applyFont="1" applyAlignment="1">
      <alignment horizontal="center" vertical="center"/>
    </xf>
    <xf numFmtId="165" fontId="6" fillId="0" borderId="3" xfId="0" applyNumberFormat="1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165" fontId="6" fillId="6" borderId="0" xfId="0" applyNumberFormat="1" applyFont="1" applyFill="1" applyAlignment="1">
      <alignment vertical="center"/>
    </xf>
    <xf numFmtId="164" fontId="6" fillId="0" borderId="3" xfId="0" applyNumberFormat="1" applyFont="1" applyBorder="1" applyAlignment="1">
      <alignment horizontal="left" vertical="center" indent="1"/>
    </xf>
    <xf numFmtId="164" fontId="6" fillId="5" borderId="13" xfId="0" applyNumberFormat="1" applyFont="1" applyFill="1" applyBorder="1" applyAlignment="1">
      <alignment vertical="center"/>
    </xf>
    <xf numFmtId="164" fontId="6" fillId="5" borderId="14" xfId="0" applyNumberFormat="1" applyFont="1" applyFill="1" applyBorder="1" applyAlignment="1">
      <alignment vertical="center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left" vertical="center" indent="1"/>
    </xf>
    <xf numFmtId="164" fontId="11" fillId="0" borderId="12" xfId="0" applyNumberFormat="1" applyFont="1" applyBorder="1" applyAlignment="1">
      <alignment vertical="center"/>
    </xf>
    <xf numFmtId="166" fontId="11" fillId="0" borderId="0" xfId="0" applyNumberFormat="1" applyFont="1" applyAlignment="1">
      <alignment vertical="center"/>
    </xf>
    <xf numFmtId="166" fontId="11" fillId="0" borderId="12" xfId="0" applyNumberFormat="1" applyFont="1" applyBorder="1" applyAlignment="1">
      <alignment vertical="center"/>
    </xf>
    <xf numFmtId="165" fontId="6" fillId="0" borderId="0" xfId="0" applyNumberFormat="1" applyFont="1" applyAlignment="1">
      <alignment horizontal="left" vertical="center" indent="1"/>
    </xf>
    <xf numFmtId="165" fontId="6" fillId="0" borderId="14" xfId="0" applyNumberFormat="1" applyFont="1" applyBorder="1" applyAlignment="1">
      <alignment horizontal="left" vertical="center" indent="1"/>
    </xf>
    <xf numFmtId="170" fontId="7" fillId="0" borderId="0" xfId="0" applyNumberFormat="1" applyFont="1" applyAlignment="1">
      <alignment vertical="center"/>
    </xf>
    <xf numFmtId="170" fontId="7" fillId="0" borderId="12" xfId="0" applyNumberFormat="1" applyFont="1" applyBorder="1" applyAlignment="1">
      <alignment vertical="center"/>
    </xf>
    <xf numFmtId="165" fontId="6" fillId="7" borderId="0" xfId="0" applyNumberFormat="1" applyFont="1" applyFill="1" applyAlignment="1">
      <alignment vertical="center"/>
    </xf>
    <xf numFmtId="164" fontId="16" fillId="0" borderId="1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centerContinuous" vertical="center" wrapText="1"/>
    </xf>
    <xf numFmtId="0" fontId="10" fillId="0" borderId="0" xfId="0" applyFont="1" applyAlignment="1">
      <alignment vertical="center"/>
    </xf>
    <xf numFmtId="0" fontId="22" fillId="0" borderId="0" xfId="0" applyFont="1" applyAlignment="1">
      <alignment horizontal="left" vertical="center" indent="1"/>
    </xf>
    <xf numFmtId="9" fontId="0" fillId="2" borderId="0" xfId="0" applyNumberFormat="1" applyFill="1"/>
    <xf numFmtId="167" fontId="0" fillId="5" borderId="0" xfId="0" applyNumberFormat="1" applyFill="1"/>
    <xf numFmtId="0" fontId="8" fillId="0" borderId="0" xfId="0" applyFont="1"/>
    <xf numFmtId="9" fontId="0" fillId="4" borderId="0" xfId="0" applyNumberFormat="1" applyFill="1"/>
    <xf numFmtId="165" fontId="0" fillId="0" borderId="1" xfId="0" applyNumberFormat="1" applyBorder="1"/>
    <xf numFmtId="166" fontId="0" fillId="5" borderId="0" xfId="0" applyNumberFormat="1" applyFill="1"/>
    <xf numFmtId="0" fontId="0" fillId="0" borderId="0" xfId="1" applyFont="1">
      <alignment horizontal="center" vertical="center"/>
    </xf>
    <xf numFmtId="0" fontId="19" fillId="0" borderId="0" xfId="1" applyFont="1" applyAlignment="1">
      <alignment horizontal="left" vertical="center"/>
    </xf>
    <xf numFmtId="0" fontId="19" fillId="0" borderId="0" xfId="1" applyFont="1">
      <alignment horizontal="center" vertical="center"/>
    </xf>
    <xf numFmtId="0" fontId="19" fillId="6" borderId="0" xfId="1" applyFont="1" applyFill="1" applyAlignment="1">
      <alignment horizontal="left" vertical="center"/>
    </xf>
    <xf numFmtId="0" fontId="19" fillId="6" borderId="0" xfId="1" applyFont="1" applyFill="1">
      <alignment horizontal="center" vertical="center"/>
    </xf>
    <xf numFmtId="0" fontId="23" fillId="0" borderId="0" xfId="1" applyFont="1">
      <alignment horizontal="center" vertical="center"/>
    </xf>
    <xf numFmtId="0" fontId="0" fillId="4" borderId="12" xfId="0" applyFill="1" applyBorder="1"/>
    <xf numFmtId="0" fontId="0" fillId="0" borderId="12" xfId="0" applyBorder="1"/>
    <xf numFmtId="164" fontId="5" fillId="0" borderId="12" xfId="0" applyNumberFormat="1" applyFont="1" applyBorder="1" applyAlignment="1">
      <alignment vertical="center"/>
    </xf>
    <xf numFmtId="0" fontId="20" fillId="0" borderId="12" xfId="0" applyFont="1" applyBorder="1"/>
    <xf numFmtId="164" fontId="5" fillId="0" borderId="12" xfId="0" applyNumberFormat="1" applyFont="1" applyBorder="1"/>
    <xf numFmtId="164" fontId="26" fillId="0" borderId="12" xfId="0" applyNumberFormat="1" applyFont="1" applyBorder="1" applyAlignment="1">
      <alignment vertical="center"/>
    </xf>
    <xf numFmtId="164" fontId="20" fillId="0" borderId="12" xfId="0" applyNumberFormat="1" applyFont="1" applyBorder="1" applyAlignment="1">
      <alignment vertical="center"/>
    </xf>
    <xf numFmtId="165" fontId="5" fillId="0" borderId="12" xfId="0" applyNumberFormat="1" applyFont="1" applyBorder="1" applyAlignment="1">
      <alignment vertical="center"/>
    </xf>
    <xf numFmtId="164" fontId="8" fillId="4" borderId="12" xfId="0" applyNumberFormat="1" applyFont="1" applyFill="1" applyBorder="1" applyAlignment="1">
      <alignment vertical="center"/>
    </xf>
    <xf numFmtId="0" fontId="6" fillId="7" borderId="0" xfId="1" applyFont="1" applyFill="1" applyAlignment="1">
      <alignment horizontal="left" vertical="center"/>
    </xf>
    <xf numFmtId="0" fontId="6" fillId="7" borderId="0" xfId="1" applyFont="1" applyFill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horizontal="center" vertical="center"/>
    </xf>
    <xf numFmtId="0" fontId="6" fillId="0" borderId="0" xfId="0" applyFont="1"/>
    <xf numFmtId="0" fontId="6" fillId="0" borderId="0" xfId="1" applyFont="1" applyAlignment="1">
      <alignment horizontal="left" vertical="center"/>
    </xf>
    <xf numFmtId="0" fontId="12" fillId="0" borderId="0" xfId="0" applyFont="1"/>
    <xf numFmtId="0" fontId="34" fillId="0" borderId="0" xfId="0" applyFont="1"/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horizontal="center" vertical="center"/>
    </xf>
    <xf numFmtId="0" fontId="6" fillId="5" borderId="0" xfId="1" applyFont="1" applyFill="1" applyAlignment="1">
      <alignment horizontal="left" vertical="center"/>
    </xf>
    <xf numFmtId="0" fontId="6" fillId="5" borderId="0" xfId="1" applyFont="1" applyFill="1">
      <alignment horizontal="center" vertical="center"/>
    </xf>
    <xf numFmtId="0" fontId="13" fillId="0" borderId="0" xfId="0" applyFont="1"/>
    <xf numFmtId="164" fontId="6" fillId="5" borderId="0" xfId="0" applyNumberFormat="1" applyFont="1" applyFill="1"/>
    <xf numFmtId="0" fontId="7" fillId="0" borderId="0" xfId="0" applyFont="1"/>
    <xf numFmtId="0" fontId="6" fillId="2" borderId="0" xfId="0" applyFont="1" applyFill="1"/>
    <xf numFmtId="0" fontId="0" fillId="0" borderId="0" xfId="0" applyAlignment="1">
      <alignment horizontal="left" vertical="top" indent="1"/>
    </xf>
    <xf numFmtId="165" fontId="8" fillId="4" borderId="0" xfId="0" applyNumberFormat="1" applyFont="1" applyFill="1" applyAlignment="1">
      <alignment vertical="center"/>
    </xf>
    <xf numFmtId="9" fontId="16" fillId="2" borderId="0" xfId="0" applyNumberFormat="1" applyFont="1" applyFill="1"/>
    <xf numFmtId="164" fontId="16" fillId="2" borderId="0" xfId="0" applyNumberFormat="1" applyFont="1" applyFill="1" applyAlignment="1">
      <alignment vertical="center"/>
    </xf>
    <xf numFmtId="165" fontId="8" fillId="4" borderId="0" xfId="0" applyNumberFormat="1" applyFont="1" applyFill="1"/>
    <xf numFmtId="0" fontId="6" fillId="0" borderId="12" xfId="0" applyFont="1" applyBorder="1"/>
    <xf numFmtId="0" fontId="6" fillId="4" borderId="0" xfId="0" applyFont="1" applyFill="1" applyAlignment="1">
      <alignment vertical="center"/>
    </xf>
    <xf numFmtId="0" fontId="16" fillId="2" borderId="0" xfId="0" applyFont="1" applyFill="1" applyAlignment="1">
      <alignment horizontal="right"/>
    </xf>
    <xf numFmtId="0" fontId="6" fillId="0" borderId="14" xfId="0" applyFont="1" applyBorder="1"/>
    <xf numFmtId="0" fontId="6" fillId="4" borderId="0" xfId="0" applyFont="1" applyFill="1"/>
    <xf numFmtId="0" fontId="7" fillId="4" borderId="0" xfId="0" applyFont="1" applyFill="1" applyAlignment="1">
      <alignment horizontal="center" vertical="center" wrapText="1"/>
    </xf>
    <xf numFmtId="175" fontId="21" fillId="0" borderId="0" xfId="0" applyNumberFormat="1" applyFont="1"/>
    <xf numFmtId="170" fontId="6" fillId="0" borderId="12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centerContinuous" vertical="center" wrapText="1"/>
    </xf>
    <xf numFmtId="164" fontId="6" fillId="0" borderId="1" xfId="0" applyNumberFormat="1" applyFont="1" applyBorder="1" applyAlignment="1">
      <alignment horizontal="left" vertical="center" indent="1"/>
    </xf>
    <xf numFmtId="0" fontId="8" fillId="2" borderId="0" xfId="0" applyFont="1" applyFill="1"/>
    <xf numFmtId="0" fontId="7" fillId="2" borderId="0" xfId="0" applyFont="1" applyFill="1"/>
    <xf numFmtId="165" fontId="16" fillId="2" borderId="0" xfId="0" applyNumberFormat="1" applyFont="1" applyFill="1" applyAlignment="1">
      <alignment vertical="center"/>
    </xf>
    <xf numFmtId="176" fontId="6" fillId="0" borderId="13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/>
    </xf>
    <xf numFmtId="167" fontId="8" fillId="0" borderId="2" xfId="0" applyNumberFormat="1" applyFont="1" applyBorder="1" applyAlignment="1">
      <alignment horizontal="center"/>
    </xf>
    <xf numFmtId="164" fontId="19" fillId="0" borderId="20" xfId="0" applyNumberFormat="1" applyFont="1" applyBorder="1"/>
    <xf numFmtId="164" fontId="18" fillId="4" borderId="21" xfId="0" applyNumberFormat="1" applyFont="1" applyFill="1" applyBorder="1"/>
    <xf numFmtId="165" fontId="19" fillId="0" borderId="0" xfId="0" applyNumberFormat="1" applyFont="1"/>
    <xf numFmtId="165" fontId="19" fillId="0" borderId="20" xfId="0" applyNumberFormat="1" applyFont="1" applyBorder="1"/>
    <xf numFmtId="165" fontId="18" fillId="4" borderId="1" xfId="0" applyNumberFormat="1" applyFont="1" applyFill="1" applyBorder="1"/>
    <xf numFmtId="165" fontId="18" fillId="4" borderId="21" xfId="0" applyNumberFormat="1" applyFont="1" applyFill="1" applyBorder="1"/>
    <xf numFmtId="165" fontId="18" fillId="4" borderId="1" xfId="0" applyNumberFormat="1" applyFont="1" applyFill="1" applyBorder="1" applyAlignment="1">
      <alignment horizontal="center"/>
    </xf>
    <xf numFmtId="165" fontId="24" fillId="4" borderId="1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4" fontId="16" fillId="2" borderId="0" xfId="0" applyNumberFormat="1" applyFont="1" applyFill="1"/>
    <xf numFmtId="166" fontId="5" fillId="0" borderId="12" xfId="0" applyNumberFormat="1" applyFont="1" applyBorder="1" applyAlignment="1">
      <alignment vertical="center"/>
    </xf>
    <xf numFmtId="166" fontId="6" fillId="0" borderId="0" xfId="0" applyNumberFormat="1" applyFont="1" applyAlignment="1">
      <alignment vertical="center"/>
    </xf>
    <xf numFmtId="166" fontId="6" fillId="8" borderId="0" xfId="0" applyNumberFormat="1" applyFont="1" applyFill="1" applyAlignment="1">
      <alignment vertical="center"/>
    </xf>
    <xf numFmtId="166" fontId="6" fillId="8" borderId="12" xfId="0" applyNumberFormat="1" applyFont="1" applyFill="1" applyBorder="1" applyAlignment="1">
      <alignment vertical="center"/>
    </xf>
    <xf numFmtId="166" fontId="6" fillId="7" borderId="0" xfId="0" applyNumberFormat="1" applyFont="1" applyFill="1" applyAlignment="1">
      <alignment vertical="center"/>
    </xf>
    <xf numFmtId="167" fontId="16" fillId="10" borderId="0" xfId="0" applyNumberFormat="1" applyFont="1" applyFill="1" applyAlignment="1">
      <alignment horizontal="left" vertical="center" indent="1"/>
    </xf>
    <xf numFmtId="164" fontId="35" fillId="0" borderId="0" xfId="0" applyNumberFormat="1" applyFont="1" applyAlignment="1">
      <alignment vertical="center"/>
    </xf>
    <xf numFmtId="164" fontId="0" fillId="5" borderId="0" xfId="0" applyNumberFormat="1" applyFill="1"/>
    <xf numFmtId="165" fontId="6" fillId="0" borderId="1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164" fontId="21" fillId="0" borderId="0" xfId="0" applyNumberFormat="1" applyFont="1"/>
    <xf numFmtId="0" fontId="36" fillId="0" borderId="0" xfId="0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6" fillId="5" borderId="0" xfId="0" applyNumberFormat="1" applyFont="1" applyFill="1" applyAlignment="1">
      <alignment vertical="center"/>
    </xf>
    <xf numFmtId="164" fontId="6" fillId="5" borderId="12" xfId="0" applyNumberFormat="1" applyFont="1" applyFill="1" applyBorder="1" applyAlignment="1">
      <alignment vertical="center"/>
    </xf>
    <xf numFmtId="164" fontId="8" fillId="2" borderId="0" xfId="0" applyNumberFormat="1" applyFont="1" applyFill="1"/>
    <xf numFmtId="169" fontId="0" fillId="5" borderId="0" xfId="0" applyNumberFormat="1" applyFill="1" applyAlignment="1">
      <alignment horizontal="left"/>
    </xf>
    <xf numFmtId="10" fontId="16" fillId="2" borderId="0" xfId="0" applyNumberFormat="1" applyFont="1" applyFill="1"/>
    <xf numFmtId="0" fontId="6" fillId="2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6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18" fillId="4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164" fontId="22" fillId="0" borderId="0" xfId="0" applyNumberFormat="1" applyFont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4" borderId="0" xfId="0" applyNumberFormat="1" applyFont="1" applyFill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 indent="1"/>
    </xf>
    <xf numFmtId="0" fontId="18" fillId="0" borderId="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horizontal="left" vertical="center" wrapText="1" indent="1"/>
    </xf>
    <xf numFmtId="0" fontId="18" fillId="0" borderId="14" xfId="0" applyFont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164" fontId="6" fillId="4" borderId="0" xfId="0" applyNumberFormat="1" applyFont="1" applyFill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left" vertical="center" wrapText="1" indent="1"/>
    </xf>
    <xf numFmtId="165" fontId="18" fillId="0" borderId="1" xfId="0" applyNumberFormat="1" applyFont="1" applyBorder="1" applyAlignment="1">
      <alignment horizontal="left" vertical="center" wrapText="1" indent="1"/>
    </xf>
    <xf numFmtId="165" fontId="7" fillId="0" borderId="3" xfId="0" applyNumberFormat="1" applyFont="1" applyBorder="1" applyAlignment="1">
      <alignment horizontal="centerContinuous" vertical="center" wrapText="1"/>
    </xf>
    <xf numFmtId="165" fontId="7" fillId="0" borderId="17" xfId="0" applyNumberFormat="1" applyFont="1" applyBorder="1" applyAlignment="1">
      <alignment horizontal="centerContinuous" vertical="center" wrapText="1"/>
    </xf>
    <xf numFmtId="165" fontId="7" fillId="0" borderId="3" xfId="0" applyNumberFormat="1" applyFont="1" applyBorder="1" applyAlignment="1">
      <alignment vertical="center"/>
    </xf>
    <xf numFmtId="165" fontId="18" fillId="0" borderId="17" xfId="0" applyNumberFormat="1" applyFont="1" applyBorder="1" applyAlignment="1">
      <alignment vertical="center"/>
    </xf>
    <xf numFmtId="165" fontId="18" fillId="0" borderId="11" xfId="0" applyNumberFormat="1" applyFont="1" applyBorder="1" applyAlignment="1">
      <alignment horizontal="left" vertical="center" wrapText="1" indent="1"/>
    </xf>
    <xf numFmtId="165" fontId="18" fillId="0" borderId="14" xfId="0" applyNumberFormat="1" applyFont="1" applyBorder="1" applyAlignment="1">
      <alignment horizontal="left" vertical="center" wrapText="1" indent="1"/>
    </xf>
  </cellXfs>
  <cellStyles count="13">
    <cellStyle name="calcs" xfId="5" xr:uid="{6AEFD0BD-AEA4-44AF-BB92-4F803E6122B3}"/>
    <cellStyle name="Comma 2" xfId="3" xr:uid="{327E7E4C-A5BE-4A86-8327-1C88C0AD73DF}"/>
    <cellStyle name="Comma 2 2" xfId="12" xr:uid="{A28F89DD-7E05-49C6-8324-A30722C7125D}"/>
    <cellStyle name="Inputs" xfId="4" xr:uid="{016820DF-5C69-41AA-B796-749E7B6C7731}"/>
    <cellStyle name="link2others" xfId="8" xr:uid="{CEA7BA85-05C6-4896-B89E-C905348DF6FA}"/>
    <cellStyle name="Normal" xfId="0" builtinId="0"/>
    <cellStyle name="Normal 2" xfId="6" xr:uid="{FCD91514-CB52-48F5-9ECD-3EBD808FEC14}"/>
    <cellStyle name="Normal 3" xfId="7" xr:uid="{C6707B68-7EDB-4DD0-B5E9-0299B7E070FC}"/>
    <cellStyle name="Normal 4" xfId="1" xr:uid="{21A61ED8-CB14-407D-A349-3355D1CB5BB2}"/>
    <cellStyle name="Percent 2" xfId="9" xr:uid="{EAED1A32-DE6D-4ADB-9551-57E638A2AAA9}"/>
    <cellStyle name="Percent 3" xfId="2" xr:uid="{54D58491-4EB3-4B7B-B7BA-9D82CA907111}"/>
    <cellStyle name="subtotal" xfId="10" xr:uid="{4FC00AD1-673D-4EF5-86A6-CCB4FEE172BA}"/>
    <cellStyle name="Total 2" xfId="11" xr:uid="{EDE9CD45-1F6B-4EDA-90E1-EC936B38E8A4}"/>
  </cellStyles>
  <dxfs count="12">
    <dxf>
      <fill>
        <patternFill>
          <bgColor rgb="FFFFFF99"/>
        </patternFill>
      </fill>
    </dxf>
    <dxf>
      <fill>
        <patternFill patternType="solid"/>
      </fill>
    </dxf>
    <dxf>
      <fill>
        <patternFill>
          <bgColor rgb="FFFFFF99"/>
        </patternFill>
      </fill>
    </dxf>
    <dxf>
      <numFmt numFmtId="169" formatCode="d\-mmm\-yyyy;@"/>
    </dxf>
    <dxf>
      <border>
        <bottom style="thin">
          <color theme="0" tint="-0.249977111117893"/>
        </bottom>
      </border>
    </dxf>
    <dxf>
      <border>
        <top/>
      </border>
    </dxf>
    <dxf>
      <font>
        <b/>
      </font>
      <fill>
        <patternFill patternType="solid">
          <fgColor indexed="64"/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 patternType="solid"/>
      </fill>
    </dxf>
    <dxf>
      <font>
        <sz val="10"/>
      </font>
    </dxf>
    <dxf>
      <font>
        <sz val="10"/>
      </font>
    </dxf>
    <dxf>
      <font>
        <b/>
        <sz val="11"/>
      </font>
      <fill>
        <patternFill patternType="solid">
          <fgColor indexed="64"/>
          <bgColor theme="0" tint="-4.9989318521683403E-2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FF66FF"/>
      <color rgb="FF1F3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168088</xdr:colOff>
      <xdr:row>51</xdr:row>
      <xdr:rowOff>11206</xdr:rowOff>
    </xdr:from>
    <xdr:to>
      <xdr:col>19</xdr:col>
      <xdr:colOff>568885</xdr:colOff>
      <xdr:row>82</xdr:row>
      <xdr:rowOff>88241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329A56-3290-CA8B-7E70-3887DFF46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0" y="10443882"/>
          <a:ext cx="5353797" cy="598253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>
    <xdr:from>
      <xdr:col>1</xdr:col>
      <xdr:colOff>784411</xdr:colOff>
      <xdr:row>38</xdr:row>
      <xdr:rowOff>11206</xdr:rowOff>
    </xdr:from>
    <xdr:to>
      <xdr:col>13</xdr:col>
      <xdr:colOff>33617</xdr:colOff>
      <xdr:row>53</xdr:row>
      <xdr:rowOff>123265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ACF0D52-AB15-2F2F-93DF-D625EDF8BB78}"/>
            </a:ext>
          </a:extLst>
        </xdr:cNvPr>
        <xdr:cNvCxnSpPr/>
      </xdr:nvCxnSpPr>
      <xdr:spPr>
        <a:xfrm>
          <a:off x="1389529" y="7967382"/>
          <a:ext cx="4381500" cy="296955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brizio Nastri" refreshedDate="45936.508097106482" missingItemsLimit="0" createdVersion="8" refreshedVersion="8" minRefreshableVersion="3" recordCount="19" xr:uid="{C3AE5635-E50D-4F51-B763-A92139230907}">
  <cacheSource type="worksheet">
    <worksheetSource ref="B5:B24" sheet="2. Participants"/>
  </cacheSource>
  <cacheFields count="1">
    <cacheField name="Name" numFmtId="0">
      <sharedItems containsBlank="1" count="7">
        <m/>
        <s v="Clients"/>
        <s v="Total"/>
        <s v="Rebecca"/>
        <s v="Kate"/>
        <s v="Andrew"/>
        <s v="Supplier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x v="0"/>
  </r>
  <r>
    <x v="0"/>
  </r>
  <r>
    <x v="0"/>
  </r>
  <r>
    <x v="1"/>
  </r>
  <r>
    <x v="0"/>
  </r>
  <r>
    <x v="0"/>
  </r>
  <r>
    <x v="2"/>
  </r>
  <r>
    <x v="0"/>
  </r>
  <r>
    <x v="3"/>
  </r>
  <r>
    <x v="4"/>
  </r>
  <r>
    <x v="5"/>
  </r>
  <r>
    <x v="6"/>
  </r>
  <r>
    <x v="0"/>
  </r>
  <r>
    <x v="2"/>
  </r>
  <r>
    <x v="0"/>
  </r>
  <r>
    <x v="3"/>
  </r>
  <r>
    <x v="0"/>
  </r>
  <r>
    <x v="0"/>
  </r>
  <r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5EF03E-D131-4EFA-B0BF-A9EBBFEE6129}" name="PivotTable1" cacheId="0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outline="1" outlineData="1" multipleFieldFilters="0" rowHeaderCaption="Participant">
  <location ref="B36:B41" firstHeaderRow="1" firstDataRow="1" firstDataCol="1"/>
  <pivotFields count="1">
    <pivotField axis="axisRow" showAll="0">
      <items count="8">
        <item h="1" x="2"/>
        <item h="1" x="0"/>
        <item x="1"/>
        <item x="3"/>
        <item x="4"/>
        <item x="5"/>
        <item x="6"/>
        <item t="default"/>
      </items>
    </pivotField>
  </pivotFields>
  <rowFields count="1">
    <field x="0"/>
  </rowFields>
  <rowItems count="5">
    <i>
      <x v="2"/>
    </i>
    <i>
      <x v="3"/>
    </i>
    <i>
      <x v="4"/>
    </i>
    <i>
      <x v="5"/>
    </i>
    <i>
      <x v="6"/>
    </i>
  </rowItems>
  <colItems count="1">
    <i/>
  </colItems>
  <formats count="12">
    <format dxfId="11">
      <pivotArea dataOnly="0" labelOnly="1" grandRow="1" outline="0" fieldPosition="0"/>
    </format>
    <format dxfId="10">
      <pivotArea type="all" dataOnly="0" outline="0" fieldPosition="0"/>
    </format>
    <format dxfId="9">
      <pivotArea dataOnly="0" labelOnly="1" grandRow="1" outline="0" fieldPosition="0"/>
    </format>
    <format dxfId="8">
      <pivotArea dataOnly="0" fieldPosition="0">
        <references count="1">
          <reference field="0" count="0"/>
        </references>
      </pivotArea>
    </format>
    <format dxfId="7">
      <pivotArea dataOnly="0" fieldPosition="0">
        <references count="1">
          <reference field="0" count="0"/>
        </references>
      </pivotArea>
    </format>
    <format dxfId="6">
      <pivotArea field="0" type="button" dataOnly="0" labelOnly="1" outline="0" axis="axisRow" fieldPosition="0"/>
    </format>
    <format dxfId="5">
      <pivotArea field="0" type="button" dataOnly="0" labelOnly="1" outline="0" axis="axisRow" fieldPosition="0"/>
    </format>
    <format dxfId="4">
      <pivotArea field="0" type="button" dataOnly="0" labelOnly="1" outline="0" axis="axisRow" fieldPosition="0"/>
    </format>
    <format dxfId="3">
      <pivotArea dataOnly="0" fieldPosition="0">
        <references count="1">
          <reference field="0" count="0"/>
        </references>
      </pivotArea>
    </format>
    <format dxfId="2">
      <pivotArea dataOnly="0" fieldPosition="0">
        <references count="1">
          <reference field="0" count="0"/>
        </references>
      </pivotArea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2794-5208-4F21-8B9F-CB4FE0ADD64B}">
  <dimension ref="A1:T35"/>
  <sheetViews>
    <sheetView showGridLines="0" zoomScale="115" zoomScaleNormal="115" workbookViewId="0">
      <selection activeCell="H25" sqref="H25:H28"/>
    </sheetView>
  </sheetViews>
  <sheetFormatPr defaultRowHeight="15" x14ac:dyDescent="0.3"/>
  <cols>
    <col min="1" max="1" width="4.85546875" customWidth="1"/>
    <col min="2" max="2" width="6.28515625" customWidth="1"/>
  </cols>
  <sheetData>
    <row r="1" spans="1:20" ht="21" x14ac:dyDescent="0.4">
      <c r="A1" s="212" t="s">
        <v>198</v>
      </c>
      <c r="B1" s="209"/>
      <c r="C1" s="209"/>
      <c r="D1" s="209"/>
      <c r="E1" s="209"/>
      <c r="F1" s="209"/>
      <c r="G1" s="209"/>
      <c r="H1" s="209"/>
      <c r="I1" s="209"/>
    </row>
    <row r="2" spans="1:20" x14ac:dyDescent="0.3">
      <c r="A2" s="209"/>
      <c r="B2" s="209"/>
      <c r="C2" s="209"/>
      <c r="D2" s="209"/>
      <c r="E2" s="209"/>
      <c r="F2" s="209"/>
      <c r="G2" s="209"/>
      <c r="H2" s="209"/>
      <c r="I2" s="209"/>
    </row>
    <row r="3" spans="1:20" x14ac:dyDescent="0.3">
      <c r="A3" s="209"/>
      <c r="B3" s="209"/>
      <c r="C3" s="209"/>
      <c r="D3" s="209"/>
      <c r="E3" s="209"/>
      <c r="F3" s="209"/>
      <c r="G3" s="209"/>
      <c r="H3" s="209"/>
      <c r="I3" s="209"/>
    </row>
    <row r="4" spans="1:20" x14ac:dyDescent="0.3">
      <c r="A4" s="207" t="s">
        <v>193</v>
      </c>
      <c r="B4" s="208"/>
      <c r="C4" s="208"/>
      <c r="D4" s="208"/>
      <c r="E4" s="208"/>
      <c r="F4" s="208"/>
      <c r="G4" s="209"/>
      <c r="H4" s="209"/>
      <c r="I4" s="209"/>
    </row>
    <row r="5" spans="1:20" x14ac:dyDescent="0.3">
      <c r="B5" s="213" t="s">
        <v>194</v>
      </c>
      <c r="C5" s="214"/>
      <c r="D5" s="214"/>
    </row>
    <row r="6" spans="1:20" x14ac:dyDescent="0.3">
      <c r="B6" s="215" t="s">
        <v>195</v>
      </c>
      <c r="C6" s="216"/>
      <c r="D6" s="216"/>
    </row>
    <row r="7" spans="1:20" x14ac:dyDescent="0.3">
      <c r="B7" s="191" t="s">
        <v>196</v>
      </c>
      <c r="C7" s="192"/>
      <c r="D7" s="192"/>
    </row>
    <row r="8" spans="1:20" x14ac:dyDescent="0.3">
      <c r="B8" s="193" t="s">
        <v>197</v>
      </c>
      <c r="C8" s="194"/>
      <c r="D8" s="194"/>
    </row>
    <row r="9" spans="1:20" x14ac:dyDescent="0.3">
      <c r="B9" s="205" t="s">
        <v>216</v>
      </c>
      <c r="C9" s="206"/>
      <c r="D9" s="206"/>
    </row>
    <row r="10" spans="1:20" x14ac:dyDescent="0.3">
      <c r="A10" s="190"/>
      <c r="B10" s="190"/>
      <c r="C10" s="190"/>
    </row>
    <row r="11" spans="1:20" x14ac:dyDescent="0.3">
      <c r="A11" s="207" t="s">
        <v>199</v>
      </c>
      <c r="B11" s="208"/>
      <c r="C11" s="208"/>
      <c r="D11" s="133" t="s">
        <v>207</v>
      </c>
      <c r="E11" s="195"/>
      <c r="F11" s="195"/>
    </row>
    <row r="12" spans="1:20" x14ac:dyDescent="0.3">
      <c r="A12" s="209"/>
      <c r="B12" s="209"/>
      <c r="C12" s="209"/>
    </row>
    <row r="13" spans="1:20" x14ac:dyDescent="0.3">
      <c r="A13" s="209"/>
      <c r="B13" s="209"/>
      <c r="C13" s="209"/>
    </row>
    <row r="14" spans="1:20" x14ac:dyDescent="0.3">
      <c r="A14" s="207" t="s">
        <v>200</v>
      </c>
      <c r="B14" s="209"/>
      <c r="C14" s="209"/>
    </row>
    <row r="15" spans="1:20" x14ac:dyDescent="0.3">
      <c r="A15" s="210" t="s">
        <v>201</v>
      </c>
      <c r="B15" s="208"/>
      <c r="C15" s="208"/>
      <c r="D15" s="195"/>
      <c r="E15" s="195"/>
      <c r="F15" s="195"/>
    </row>
    <row r="16" spans="1:20" x14ac:dyDescent="0.3">
      <c r="A16" s="209"/>
      <c r="B16" s="211" t="s">
        <v>202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</row>
    <row r="17" spans="1:20" x14ac:dyDescent="0.3">
      <c r="A17" s="209"/>
      <c r="B17" s="209"/>
      <c r="C17" s="209" t="s">
        <v>203</v>
      </c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</row>
    <row r="18" spans="1:20" x14ac:dyDescent="0.3">
      <c r="A18" s="209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</row>
    <row r="19" spans="1:20" x14ac:dyDescent="0.3">
      <c r="A19" s="209"/>
      <c r="B19" s="211" t="s">
        <v>204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</row>
    <row r="20" spans="1:20" x14ac:dyDescent="0.3">
      <c r="A20" s="209"/>
      <c r="B20" s="209"/>
      <c r="C20" s="209" t="s">
        <v>217</v>
      </c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</row>
    <row r="21" spans="1:20" x14ac:dyDescent="0.3">
      <c r="A21" s="209"/>
      <c r="B21" s="209"/>
      <c r="C21" s="209"/>
      <c r="D21" s="209" t="s">
        <v>205</v>
      </c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</row>
    <row r="22" spans="1:20" x14ac:dyDescent="0.3">
      <c r="A22" s="209"/>
      <c r="B22" s="209"/>
      <c r="C22" s="209" t="s">
        <v>206</v>
      </c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</row>
    <row r="23" spans="1:20" x14ac:dyDescent="0.3">
      <c r="A23" s="209"/>
      <c r="B23" s="209"/>
      <c r="C23" s="209"/>
      <c r="D23" s="209" t="s">
        <v>236</v>
      </c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</row>
    <row r="24" spans="1:20" x14ac:dyDescent="0.3">
      <c r="A24" s="209"/>
      <c r="B24" s="209"/>
      <c r="C24" s="209"/>
      <c r="D24" s="209" t="s">
        <v>237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</row>
    <row r="25" spans="1:20" x14ac:dyDescent="0.3">
      <c r="A25" s="209"/>
      <c r="B25" s="209"/>
      <c r="C25" s="209"/>
      <c r="D25" s="209" t="s">
        <v>238</v>
      </c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</row>
    <row r="26" spans="1:20" x14ac:dyDescent="0.3">
      <c r="A26" s="209"/>
      <c r="B26" s="209"/>
      <c r="C26" s="209" t="s">
        <v>218</v>
      </c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</row>
    <row r="27" spans="1:20" x14ac:dyDescent="0.3">
      <c r="A27" s="209"/>
      <c r="B27" s="209"/>
      <c r="C27" s="209" t="s">
        <v>219</v>
      </c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</row>
    <row r="28" spans="1:20" x14ac:dyDescent="0.3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</row>
    <row r="29" spans="1:20" x14ac:dyDescent="0.3">
      <c r="A29" s="209"/>
      <c r="B29" s="211" t="s">
        <v>225</v>
      </c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</row>
    <row r="30" spans="1:20" x14ac:dyDescent="0.3">
      <c r="A30" s="209"/>
      <c r="B30" s="209"/>
      <c r="C30" s="209" t="s">
        <v>226</v>
      </c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</row>
    <row r="31" spans="1:20" x14ac:dyDescent="0.3">
      <c r="A31" s="209"/>
      <c r="B31" s="209"/>
      <c r="C31" s="209" t="s">
        <v>227</v>
      </c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</row>
    <row r="32" spans="1:20" x14ac:dyDescent="0.3">
      <c r="A32" s="209"/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</row>
    <row r="33" spans="1:3" x14ac:dyDescent="0.3">
      <c r="A33" s="209"/>
      <c r="B33" s="211" t="s">
        <v>208</v>
      </c>
      <c r="C33" s="209"/>
    </row>
    <row r="34" spans="1:3" x14ac:dyDescent="0.3">
      <c r="A34" s="209"/>
      <c r="B34" s="209"/>
      <c r="C34" s="209" t="s">
        <v>209</v>
      </c>
    </row>
    <row r="35" spans="1:3" x14ac:dyDescent="0.3">
      <c r="A35" s="209"/>
      <c r="B35" s="209"/>
      <c r="C35" s="209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F2C1-8A39-4704-B5C2-BD1B744BCD9E}">
  <dimension ref="A1:K17"/>
  <sheetViews>
    <sheetView showGridLines="0" zoomScale="115" zoomScaleNormal="115" workbookViewId="0">
      <selection activeCell="E17" sqref="E17"/>
    </sheetView>
  </sheetViews>
  <sheetFormatPr defaultColWidth="9.140625" defaultRowHeight="15" x14ac:dyDescent="0.3"/>
  <cols>
    <col min="1" max="1" width="4.42578125" style="209" customWidth="1"/>
    <col min="2" max="2" width="11.28515625" style="209" customWidth="1"/>
    <col min="3" max="3" width="15.28515625" style="209" customWidth="1"/>
    <col min="4" max="5" width="12.28515625" style="209" customWidth="1"/>
    <col min="6" max="6" width="12.28515625" customWidth="1"/>
    <col min="7" max="10" width="11.28515625" customWidth="1"/>
    <col min="15" max="15" width="17.7109375" customWidth="1"/>
    <col min="16" max="16" width="19.140625" bestFit="1" customWidth="1"/>
  </cols>
  <sheetData>
    <row r="1" spans="1:11" ht="21" x14ac:dyDescent="0.4">
      <c r="A1" s="217" t="s">
        <v>50</v>
      </c>
      <c r="J1" s="83" t="s">
        <v>191</v>
      </c>
    </row>
    <row r="3" spans="1:11" x14ac:dyDescent="0.3">
      <c r="B3" s="219" t="s">
        <v>2</v>
      </c>
      <c r="D3" s="237" t="s">
        <v>248</v>
      </c>
      <c r="E3" s="220"/>
      <c r="F3" s="105"/>
      <c r="G3" s="183" t="s">
        <v>0</v>
      </c>
    </row>
    <row r="4" spans="1:11" x14ac:dyDescent="0.3">
      <c r="H4" s="221"/>
    </row>
    <row r="5" spans="1:11" ht="15" customHeight="1" x14ac:dyDescent="0.3">
      <c r="B5" s="219" t="s">
        <v>1</v>
      </c>
      <c r="D5" s="276" t="s">
        <v>249</v>
      </c>
      <c r="E5" s="277"/>
      <c r="F5" s="277"/>
      <c r="G5" s="277"/>
      <c r="H5" s="277"/>
      <c r="I5" s="277"/>
      <c r="J5" s="277"/>
      <c r="K5" s="183" t="s">
        <v>5</v>
      </c>
    </row>
    <row r="6" spans="1:11" x14ac:dyDescent="0.3">
      <c r="D6" s="277"/>
      <c r="E6" s="277"/>
      <c r="F6" s="277"/>
      <c r="G6" s="277"/>
      <c r="H6" s="277"/>
      <c r="I6" s="277"/>
      <c r="J6" s="277"/>
    </row>
    <row r="7" spans="1:11" x14ac:dyDescent="0.3">
      <c r="D7" s="277"/>
      <c r="E7" s="277"/>
      <c r="F7" s="277"/>
      <c r="G7" s="277"/>
      <c r="H7" s="277"/>
      <c r="I7" s="277"/>
      <c r="J7" s="277"/>
    </row>
    <row r="9" spans="1:11" x14ac:dyDescent="0.3">
      <c r="B9" s="219" t="s">
        <v>3</v>
      </c>
      <c r="D9" s="220" t="s">
        <v>250</v>
      </c>
      <c r="E9" s="220"/>
      <c r="F9" s="105"/>
      <c r="G9" s="183" t="s">
        <v>4</v>
      </c>
    </row>
    <row r="11" spans="1:11" x14ac:dyDescent="0.3">
      <c r="B11" s="219" t="s">
        <v>73</v>
      </c>
      <c r="D11" s="220" t="s">
        <v>251</v>
      </c>
      <c r="E11" s="220"/>
      <c r="F11" s="105"/>
      <c r="G11" s="183" t="s">
        <v>74</v>
      </c>
    </row>
    <row r="12" spans="1:11" x14ac:dyDescent="0.3">
      <c r="H12" s="221"/>
    </row>
    <row r="13" spans="1:11" x14ac:dyDescent="0.3">
      <c r="B13" s="219" t="s">
        <v>60</v>
      </c>
      <c r="D13" s="278">
        <v>44927</v>
      </c>
      <c r="E13" s="279"/>
    </row>
    <row r="15" spans="1:11" x14ac:dyDescent="0.3">
      <c r="B15" s="219" t="s">
        <v>25</v>
      </c>
      <c r="D15" s="220" t="s">
        <v>252</v>
      </c>
    </row>
    <row r="17" spans="2:4" x14ac:dyDescent="0.3">
      <c r="B17" s="219" t="s">
        <v>24</v>
      </c>
      <c r="D17" s="220" t="s">
        <v>253</v>
      </c>
    </row>
  </sheetData>
  <mergeCells count="2">
    <mergeCell ref="D5:J7"/>
    <mergeCell ref="D13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1F72-E5EA-4E8F-A0A8-73C87556945D}">
  <dimension ref="A1:AJ284"/>
  <sheetViews>
    <sheetView showGridLines="0" zoomScale="85" zoomScaleNormal="85" workbookViewId="0">
      <pane ySplit="6" topLeftCell="A7" activePane="bottomLeft" state="frozen"/>
      <selection activeCell="H25" sqref="H25:H28"/>
      <selection pane="bottomLeft" activeCell="B41" sqref="B41"/>
    </sheetView>
  </sheetViews>
  <sheetFormatPr defaultColWidth="9.140625" defaultRowHeight="15" outlineLevelRow="1" outlineLevelCol="1" x14ac:dyDescent="0.3"/>
  <cols>
    <col min="1" max="1" width="9.140625" customWidth="1"/>
    <col min="2" max="2" width="26.42578125" customWidth="1"/>
    <col min="3" max="3" width="16.42578125" hidden="1" customWidth="1" outlineLevel="1"/>
    <col min="4" max="4" width="5.5703125" customWidth="1" collapsed="1"/>
    <col min="5" max="5" width="16.140625" style="80" customWidth="1"/>
    <col min="6" max="6" width="33.85546875" style="80" hidden="1" customWidth="1" outlineLevel="1"/>
    <col min="7" max="10" width="18.5703125" style="81" hidden="1" customWidth="1" outlineLevel="1"/>
    <col min="11" max="11" width="11.5703125" style="81" customWidth="1" collapsed="1"/>
    <col min="12" max="12" width="12.140625" style="80" customWidth="1"/>
    <col min="13" max="13" width="13.140625" style="80" customWidth="1"/>
    <col min="14" max="14" width="15.140625" customWidth="1"/>
    <col min="15" max="15" width="7.5703125" customWidth="1"/>
    <col min="16" max="18" width="12.85546875" style="82" customWidth="1"/>
    <col min="19" max="19" width="12.7109375" style="82" customWidth="1"/>
    <col min="20" max="21" width="10.28515625" customWidth="1" outlineLevel="1"/>
    <col min="22" max="22" width="11.28515625" customWidth="1" outlineLevel="1"/>
    <col min="23" max="23" width="10.28515625" customWidth="1" outlineLevel="1"/>
    <col min="24" max="27" width="12.7109375" customWidth="1"/>
    <col min="30" max="30" width="11" customWidth="1"/>
    <col min="31" max="31" width="11.85546875" customWidth="1"/>
    <col min="32" max="32" width="11.5703125" customWidth="1"/>
    <col min="33" max="33" width="11" customWidth="1"/>
    <col min="34" max="34" width="13" customWidth="1"/>
  </cols>
  <sheetData>
    <row r="1" spans="1:36" ht="21" x14ac:dyDescent="0.4">
      <c r="A1" s="1" t="s">
        <v>17</v>
      </c>
    </row>
    <row r="2" spans="1:36" x14ac:dyDescent="0.3">
      <c r="A2" s="79"/>
      <c r="N2" s="83" t="s">
        <v>191</v>
      </c>
      <c r="AA2" s="83" t="s">
        <v>191</v>
      </c>
      <c r="AF2" s="209" t="s">
        <v>61</v>
      </c>
      <c r="AG2" s="209"/>
      <c r="AH2" s="218">
        <f>initial_token_index*(1+annual_uprate)^(horizon/12)</f>
        <v>1.5625</v>
      </c>
      <c r="AI2" s="209" t="str">
        <f>currency&amp;"/token"</f>
        <v>£/token</v>
      </c>
      <c r="AJ2" s="2" t="s">
        <v>63</v>
      </c>
    </row>
    <row r="3" spans="1:36" ht="16.5" hidden="1" customHeight="1" outlineLevel="1" x14ac:dyDescent="0.3">
      <c r="A3" s="79"/>
      <c r="N3" s="84"/>
      <c r="P3" s="85">
        <f>'3. Parameters'!H9</f>
        <v>0</v>
      </c>
      <c r="Q3" s="85">
        <f>'3. Parameters'!$L$10</f>
        <v>0.50440000000000007</v>
      </c>
      <c r="R3" s="85">
        <f>credit_rf</f>
        <v>0.8</v>
      </c>
    </row>
    <row r="4" spans="1:36" s="4" customFormat="1" ht="18.75" customHeight="1" collapsed="1" x14ac:dyDescent="0.3">
      <c r="A4" s="86" t="s">
        <v>51</v>
      </c>
      <c r="B4" s="86"/>
      <c r="C4" s="86"/>
      <c r="E4" s="86" t="s">
        <v>52</v>
      </c>
      <c r="F4" s="86"/>
      <c r="G4" s="86"/>
      <c r="H4" s="86"/>
      <c r="I4" s="86"/>
      <c r="J4" s="86"/>
      <c r="K4" s="86"/>
      <c r="L4" s="86"/>
      <c r="M4" s="86"/>
      <c r="N4" s="86"/>
      <c r="P4" s="87" t="s">
        <v>53</v>
      </c>
      <c r="Q4" s="87"/>
      <c r="R4" s="87"/>
      <c r="S4" s="87"/>
      <c r="T4" s="86"/>
      <c r="U4" s="86"/>
      <c r="V4" s="86"/>
      <c r="W4" s="86"/>
      <c r="X4" s="86"/>
      <c r="Y4" s="86"/>
      <c r="Z4" s="86"/>
      <c r="AA4" s="86"/>
      <c r="AC4" s="86" t="s">
        <v>57</v>
      </c>
      <c r="AD4" s="86"/>
      <c r="AE4" s="86"/>
      <c r="AF4" s="86"/>
      <c r="AG4" s="86"/>
      <c r="AH4" s="86"/>
      <c r="AI4" s="86"/>
    </row>
    <row r="5" spans="1:36" ht="18.75" customHeight="1" x14ac:dyDescent="0.3">
      <c r="A5" s="280"/>
      <c r="B5" s="280" t="s">
        <v>7</v>
      </c>
      <c r="C5" s="89"/>
      <c r="E5" s="280" t="s">
        <v>9</v>
      </c>
      <c r="F5" s="280" t="s">
        <v>1</v>
      </c>
      <c r="G5" s="280" t="s">
        <v>32</v>
      </c>
      <c r="H5" s="280" t="s">
        <v>33</v>
      </c>
      <c r="I5" s="280" t="str">
        <f>"Price, "&amp;currency&amp;"/¤"</f>
        <v>Price, £/¤</v>
      </c>
      <c r="J5" s="280" t="str">
        <f>"Calculated amount, "&amp;currency</f>
        <v>Calculated amount, £</v>
      </c>
      <c r="K5" s="280" t="str">
        <f>"Amount, "&amp;currency</f>
        <v>Amount, £</v>
      </c>
      <c r="L5" s="280" t="s">
        <v>35</v>
      </c>
      <c r="M5" s="282" t="s">
        <v>134</v>
      </c>
      <c r="N5" s="282" t="s">
        <v>31</v>
      </c>
      <c r="P5" s="90" t="s">
        <v>42</v>
      </c>
      <c r="Q5" s="91"/>
      <c r="R5" s="91"/>
      <c r="S5" s="91"/>
      <c r="T5" s="92" t="s">
        <v>43</v>
      </c>
      <c r="U5" s="93"/>
      <c r="V5" s="93"/>
      <c r="W5" s="93"/>
      <c r="X5" s="94" t="s">
        <v>44</v>
      </c>
      <c r="Y5" s="93"/>
      <c r="Z5" s="93"/>
      <c r="AA5" s="93"/>
      <c r="AC5" s="281" t="s">
        <v>56</v>
      </c>
      <c r="AD5" s="281" t="str">
        <f>"Risk per month/on shot,"&amp;currency</f>
        <v>Risk per month/on shot,£</v>
      </c>
      <c r="AE5" s="281" t="str">
        <f>"Totak risk over BP horizon,"&amp;currency</f>
        <v>Totak risk over BP horizon,£</v>
      </c>
      <c r="AF5" s="281" t="str">
        <f>"Avg token index, "&amp;currency&amp;"/token"</f>
        <v>Avg token index, £/token</v>
      </c>
      <c r="AG5" s="281" t="s">
        <v>67</v>
      </c>
      <c r="AH5" s="281" t="str">
        <f>"Token value at horizon, "&amp;currency</f>
        <v>Token value at horizon, £</v>
      </c>
      <c r="AI5" s="281" t="s">
        <v>72</v>
      </c>
    </row>
    <row r="6" spans="1:36" s="96" customFormat="1" ht="41.25" customHeight="1" x14ac:dyDescent="0.3">
      <c r="A6" s="281"/>
      <c r="B6" s="281"/>
      <c r="C6" s="95" t="s">
        <v>8</v>
      </c>
      <c r="E6" s="281"/>
      <c r="F6" s="281"/>
      <c r="G6" s="281"/>
      <c r="H6" s="281"/>
      <c r="I6" s="281"/>
      <c r="J6" s="281"/>
      <c r="K6" s="281"/>
      <c r="L6" s="281"/>
      <c r="M6" s="281"/>
      <c r="N6" s="281"/>
      <c r="P6" s="97" t="s">
        <v>38</v>
      </c>
      <c r="Q6" s="97" t="s">
        <v>39</v>
      </c>
      <c r="R6" s="97" t="s">
        <v>40</v>
      </c>
      <c r="S6" s="98" t="s">
        <v>41</v>
      </c>
      <c r="T6" s="99" t="str">
        <f>"Firm, 
"&amp;currency</f>
        <v>Firm, 
£</v>
      </c>
      <c r="U6" s="88" t="str">
        <f>"Flex,
"&amp;currency</f>
        <v>Flex,
£</v>
      </c>
      <c r="V6" s="88" t="str">
        <f>"Credit,
"&amp;currency</f>
        <v>Credit,
£</v>
      </c>
      <c r="W6" s="100" t="str">
        <f>"Total, 
"&amp;currency</f>
        <v>Total, 
£</v>
      </c>
      <c r="X6" s="99" t="str">
        <f>"Firm, 
"&amp;currency</f>
        <v>Firm, 
£</v>
      </c>
      <c r="Y6" s="88" t="str">
        <f>"Flex,
"&amp;currency</f>
        <v>Flex,
£</v>
      </c>
      <c r="Z6" s="88" t="str">
        <f>"Credit,
"&amp;currency</f>
        <v>Credit,
£</v>
      </c>
      <c r="AA6" s="100" t="str">
        <f>"Total, 
"&amp;currency</f>
        <v>Total, 
£</v>
      </c>
      <c r="AC6" s="281"/>
      <c r="AD6" s="281"/>
      <c r="AE6" s="281"/>
      <c r="AF6" s="281"/>
      <c r="AG6" s="281"/>
      <c r="AH6" s="281"/>
      <c r="AI6" s="281"/>
    </row>
    <row r="7" spans="1:36" x14ac:dyDescent="0.3">
      <c r="AH7" s="4"/>
    </row>
    <row r="8" spans="1:36" x14ac:dyDescent="0.3">
      <c r="A8" s="79" t="s">
        <v>14</v>
      </c>
      <c r="P8" s="101" t="s">
        <v>130</v>
      </c>
      <c r="AC8" s="4"/>
      <c r="AD8" s="4"/>
      <c r="AE8" s="102"/>
      <c r="AF8" s="4"/>
      <c r="AG8" s="4"/>
      <c r="AH8" s="4"/>
      <c r="AI8" s="103"/>
    </row>
    <row r="9" spans="1:36" x14ac:dyDescent="0.3">
      <c r="A9" s="104">
        <f>MAX(A8)+1</f>
        <v>1</v>
      </c>
      <c r="B9" s="105" t="s">
        <v>254</v>
      </c>
      <c r="C9" s="105" t="s">
        <v>22</v>
      </c>
      <c r="E9" s="106"/>
      <c r="F9" s="106"/>
      <c r="G9" s="107"/>
      <c r="H9" s="107"/>
      <c r="I9" s="107"/>
      <c r="J9" s="107"/>
      <c r="K9" s="107">
        <v>20000</v>
      </c>
      <c r="L9" s="106">
        <v>1</v>
      </c>
      <c r="M9" s="106">
        <v>4</v>
      </c>
      <c r="N9" s="102">
        <f>IF(L9,(horizon-M9+1),1)*K9</f>
        <v>420000</v>
      </c>
      <c r="P9" s="108">
        <v>1</v>
      </c>
      <c r="Q9" s="108"/>
      <c r="R9" s="109">
        <f t="shared" ref="R9:R11" si="0">IF(N9=0,0,1-P9-Q9)</f>
        <v>0</v>
      </c>
      <c r="S9" s="110">
        <f>SUM(P9:R9)</f>
        <v>1</v>
      </c>
      <c r="T9" s="111">
        <f t="shared" ref="T9:W10" si="1">P9*$K9</f>
        <v>20000</v>
      </c>
      <c r="U9" s="80">
        <f t="shared" si="1"/>
        <v>0</v>
      </c>
      <c r="V9" s="80">
        <f t="shared" si="1"/>
        <v>0</v>
      </c>
      <c r="W9" s="112">
        <f t="shared" si="1"/>
        <v>20000</v>
      </c>
      <c r="X9" s="111">
        <f>P9*$N9</f>
        <v>420000</v>
      </c>
      <c r="Y9" s="80">
        <f t="shared" ref="Y9" si="2">Q9*$N9</f>
        <v>0</v>
      </c>
      <c r="Z9" s="80">
        <f t="shared" ref="Z9" si="3">R9*$N9</f>
        <v>0</v>
      </c>
      <c r="AA9" s="112">
        <f t="shared" ref="AA9" si="4">S9*$N9</f>
        <v>420000</v>
      </c>
      <c r="AC9" s="103">
        <f>-SUMPRODUCT(P9:R9,$P$3:$R$3)</f>
        <v>0</v>
      </c>
      <c r="AD9" s="102">
        <f t="shared" ref="AD9:AD11" si="5">AC9*W9</f>
        <v>0</v>
      </c>
      <c r="AE9" s="102">
        <f t="shared" ref="AE9:AE17" si="6">AC9*AA9</f>
        <v>0</v>
      </c>
      <c r="AF9" s="113">
        <f t="shared" ref="AF9:AF11" si="7">IF(AG9=0,0,IF(L9,AE9,AD9)/AG9)</f>
        <v>0</v>
      </c>
      <c r="AG9" s="102">
        <f>IF(L9,IF(monthly_uprate=0,AE9,AD9*(b^M9-b^(horizon+1))/(1-b)),AD9/(1+monthly_uprate)^(1-M9))/initial_token_index</f>
        <v>0</v>
      </c>
      <c r="AH9" s="102">
        <f>AG9*final_token_index</f>
        <v>0</v>
      </c>
      <c r="AI9" s="103">
        <f>AG9/$AG$32</f>
        <v>0</v>
      </c>
    </row>
    <row r="10" spans="1:36" x14ac:dyDescent="0.3">
      <c r="A10" s="104">
        <f t="shared" ref="A10:A11" si="8">MAX(A9)+1</f>
        <v>2</v>
      </c>
      <c r="B10" s="105"/>
      <c r="C10" s="105"/>
      <c r="E10" s="106"/>
      <c r="F10" s="106"/>
      <c r="G10" s="107"/>
      <c r="H10" s="107"/>
      <c r="I10" s="107"/>
      <c r="J10" s="107"/>
      <c r="K10" s="107"/>
      <c r="L10" s="106"/>
      <c r="M10" s="106"/>
      <c r="N10" s="102">
        <f>IF(L10,(horizon-M10+1),1)*K10</f>
        <v>0</v>
      </c>
      <c r="P10" s="108"/>
      <c r="Q10" s="108"/>
      <c r="R10" s="109">
        <f t="shared" si="0"/>
        <v>0</v>
      </c>
      <c r="S10" s="110">
        <f>SUM(P10:R10)</f>
        <v>0</v>
      </c>
      <c r="T10" s="111">
        <f t="shared" si="1"/>
        <v>0</v>
      </c>
      <c r="U10" s="80">
        <f t="shared" si="1"/>
        <v>0</v>
      </c>
      <c r="V10" s="80">
        <f t="shared" si="1"/>
        <v>0</v>
      </c>
      <c r="W10" s="112">
        <f t="shared" si="1"/>
        <v>0</v>
      </c>
      <c r="X10" s="111">
        <f>P10*$N10</f>
        <v>0</v>
      </c>
      <c r="Y10" s="80">
        <f t="shared" ref="Y10:Y11" si="9">Q10*$N10</f>
        <v>0</v>
      </c>
      <c r="Z10" s="80">
        <f t="shared" ref="Z10:Z11" si="10">R10*$N10</f>
        <v>0</v>
      </c>
      <c r="AA10" s="112">
        <f t="shared" ref="AA10:AA11" si="11">S10*$N10</f>
        <v>0</v>
      </c>
      <c r="AC10" s="103">
        <f t="shared" ref="AC10:AC11" si="12">-SUMPRODUCT(P10:R10,$P$3:$R$3)</f>
        <v>0</v>
      </c>
      <c r="AD10" s="102">
        <f t="shared" si="5"/>
        <v>0</v>
      </c>
      <c r="AE10" s="102">
        <f t="shared" si="6"/>
        <v>0</v>
      </c>
      <c r="AF10" s="113">
        <f t="shared" si="7"/>
        <v>0</v>
      </c>
      <c r="AG10" s="102">
        <f>IF(L10,IF(monthly_uprate=0,AE10,AD10*(b^M10-b^(horizon+1))/(1-b)),AD10/(1+monthly_uprate)^(1-M10))/initial_token_index</f>
        <v>0</v>
      </c>
      <c r="AH10" s="102">
        <f>AG10*final_token_index</f>
        <v>0</v>
      </c>
      <c r="AI10" s="103">
        <f>AG10/$AG$32</f>
        <v>0</v>
      </c>
    </row>
    <row r="11" spans="1:36" x14ac:dyDescent="0.3">
      <c r="A11" s="104">
        <f t="shared" si="8"/>
        <v>3</v>
      </c>
      <c r="B11" s="105"/>
      <c r="C11" s="105"/>
      <c r="E11" s="106"/>
      <c r="F11" s="106"/>
      <c r="G11" s="107"/>
      <c r="H11" s="107"/>
      <c r="I11" s="107"/>
      <c r="J11" s="107"/>
      <c r="K11" s="107"/>
      <c r="L11" s="106"/>
      <c r="M11" s="106"/>
      <c r="N11" s="102">
        <f>IF(L11,(horizon-M11+1),1)*K11</f>
        <v>0</v>
      </c>
      <c r="P11" s="108"/>
      <c r="Q11" s="108"/>
      <c r="R11" s="109">
        <f t="shared" si="0"/>
        <v>0</v>
      </c>
      <c r="S11" s="110">
        <f t="shared" ref="S11" si="13">SUM(P11:R11)</f>
        <v>0</v>
      </c>
      <c r="T11" s="111">
        <f t="shared" ref="T11" si="14">P11*$K11</f>
        <v>0</v>
      </c>
      <c r="U11" s="80">
        <f t="shared" ref="U11:W11" si="15">Q11*$K11</f>
        <v>0</v>
      </c>
      <c r="V11" s="80">
        <f t="shared" si="15"/>
        <v>0</v>
      </c>
      <c r="W11" s="112">
        <f t="shared" si="15"/>
        <v>0</v>
      </c>
      <c r="X11" s="111">
        <f t="shared" ref="X11" si="16">P11*$N11</f>
        <v>0</v>
      </c>
      <c r="Y11" s="80">
        <f t="shared" si="9"/>
        <v>0</v>
      </c>
      <c r="Z11" s="80">
        <f t="shared" si="10"/>
        <v>0</v>
      </c>
      <c r="AA11" s="112">
        <f t="shared" si="11"/>
        <v>0</v>
      </c>
      <c r="AC11" s="103">
        <f t="shared" si="12"/>
        <v>0</v>
      </c>
      <c r="AD11" s="102">
        <f t="shared" si="5"/>
        <v>0</v>
      </c>
      <c r="AE11" s="102">
        <f t="shared" si="6"/>
        <v>0</v>
      </c>
      <c r="AF11" s="113">
        <f t="shared" si="7"/>
        <v>0</v>
      </c>
      <c r="AG11" s="102">
        <f>IF(L11,IF(monthly_uprate=0,AE11,AD11*(b^M11-b^(horizon+1))/(1-b)),AD11/(1+monthly_uprate)^(1-M11))/initial_token_index</f>
        <v>0</v>
      </c>
      <c r="AH11" s="102">
        <f>AG11*final_token_index</f>
        <v>0</v>
      </c>
      <c r="AI11" s="103">
        <f>AG11/$AG$32</f>
        <v>0</v>
      </c>
    </row>
    <row r="12" spans="1:36" x14ac:dyDescent="0.3">
      <c r="B12" s="114" t="s">
        <v>30</v>
      </c>
      <c r="C12" s="114"/>
      <c r="E12" s="115"/>
      <c r="F12" s="115"/>
      <c r="G12" s="116"/>
      <c r="H12" s="116"/>
      <c r="I12" s="116"/>
      <c r="J12" s="116"/>
      <c r="K12" s="116"/>
      <c r="L12" s="116">
        <f>SUMIF(L9:L11,1,K9:K11)</f>
        <v>20000</v>
      </c>
      <c r="M12" s="115"/>
      <c r="N12" s="122">
        <f>SUM(N9:N11)</f>
        <v>420000</v>
      </c>
      <c r="P12" s="117">
        <f t="shared" ref="P12:Q12" si="17">IFERROR(X12/$AA12,0)</f>
        <v>1</v>
      </c>
      <c r="Q12" s="117">
        <f t="shared" si="17"/>
        <v>0</v>
      </c>
      <c r="R12" s="117">
        <f t="shared" ref="R12:S12" si="18">IFERROR(Z12/$N12,0)</f>
        <v>0</v>
      </c>
      <c r="S12" s="118">
        <f t="shared" si="18"/>
        <v>1</v>
      </c>
      <c r="T12" s="119">
        <f t="shared" ref="T12:W12" si="19">SUM(T9:T11)</f>
        <v>20000</v>
      </c>
      <c r="U12" s="115">
        <f t="shared" si="19"/>
        <v>0</v>
      </c>
      <c r="V12" s="115">
        <f t="shared" si="19"/>
        <v>0</v>
      </c>
      <c r="W12" s="120">
        <f t="shared" si="19"/>
        <v>20000</v>
      </c>
      <c r="X12" s="119">
        <f>SUM(X9:X11)</f>
        <v>420000</v>
      </c>
      <c r="Y12" s="115">
        <f>SUM(Y9:Y11)</f>
        <v>0</v>
      </c>
      <c r="Z12" s="115">
        <f>SUM(Z9:Z11)</f>
        <v>0</v>
      </c>
      <c r="AA12" s="120">
        <f>SUM(AA9:AA11)</f>
        <v>420000</v>
      </c>
      <c r="AC12" s="121">
        <f>IFERROR(AE12/AA12,0)</f>
        <v>0</v>
      </c>
      <c r="AD12" s="122"/>
      <c r="AE12" s="122">
        <f>SUM(AE9:AE11)</f>
        <v>0</v>
      </c>
      <c r="AF12" s="123">
        <f>IFERROR(AE12/AG12,0)</f>
        <v>0</v>
      </c>
      <c r="AG12" s="122">
        <f>SUM(AG9:AG11)</f>
        <v>0</v>
      </c>
      <c r="AH12" s="122">
        <f>SUM(AH9:AH11)</f>
        <v>0</v>
      </c>
      <c r="AI12" s="121">
        <f>AG12/$AG$32</f>
        <v>0</v>
      </c>
    </row>
    <row r="13" spans="1:36" x14ac:dyDescent="0.3">
      <c r="A13" s="79" t="s">
        <v>26</v>
      </c>
      <c r="N13" s="102"/>
      <c r="P13" s="101" t="s">
        <v>131</v>
      </c>
      <c r="AC13" s="4"/>
      <c r="AD13" s="4"/>
      <c r="AE13" s="102"/>
      <c r="AF13" s="4"/>
      <c r="AG13" s="4"/>
      <c r="AH13" s="4"/>
      <c r="AI13" s="103"/>
    </row>
    <row r="14" spans="1:36" x14ac:dyDescent="0.3">
      <c r="A14" s="104">
        <f>MAX(A13)+1</f>
        <v>1</v>
      </c>
      <c r="B14" s="105" t="s">
        <v>250</v>
      </c>
      <c r="C14" s="105" t="s">
        <v>19</v>
      </c>
      <c r="E14" s="106"/>
      <c r="F14" s="106"/>
      <c r="G14" s="107" t="s">
        <v>34</v>
      </c>
      <c r="H14" s="107">
        <v>1</v>
      </c>
      <c r="I14" s="107">
        <v>6000</v>
      </c>
      <c r="J14" s="81">
        <f t="shared" ref="J14:J17" si="20">H14*I14</f>
        <v>6000</v>
      </c>
      <c r="K14" s="273">
        <v>-6000</v>
      </c>
      <c r="L14" s="106">
        <v>1</v>
      </c>
      <c r="M14" s="106">
        <v>1</v>
      </c>
      <c r="N14" s="102">
        <f t="shared" ref="N14:N17" si="21">IF(L14,(horizon-M14+1),1)*K14</f>
        <v>-144000</v>
      </c>
      <c r="P14" s="108">
        <f>1/6</f>
        <v>0.16666666666666666</v>
      </c>
      <c r="Q14" s="108">
        <v>0.5</v>
      </c>
      <c r="R14" s="109">
        <f t="shared" ref="R14:R18" si="22">IF(N14=0,0,1-P14-Q14)</f>
        <v>0.33333333333333337</v>
      </c>
      <c r="S14" s="110">
        <f t="shared" ref="S14:S16" si="23">SUM(P14:R14)</f>
        <v>1</v>
      </c>
      <c r="T14" s="111">
        <f t="shared" ref="T14:T18" si="24">P14*$K14</f>
        <v>-1000</v>
      </c>
      <c r="U14" s="80">
        <f t="shared" ref="U14:U18" si="25">Q14*$K14</f>
        <v>-3000</v>
      </c>
      <c r="V14" s="80">
        <f t="shared" ref="V14:V18" si="26">R14*$K14</f>
        <v>-2000.0000000000002</v>
      </c>
      <c r="W14" s="112">
        <f t="shared" ref="W14:W18" si="27">S14*$K14</f>
        <v>-6000</v>
      </c>
      <c r="X14" s="111">
        <f t="shared" ref="X14:X17" si="28">P14*$N14</f>
        <v>-24000</v>
      </c>
      <c r="Y14" s="80">
        <f t="shared" ref="Y14:Y18" si="29">Q14*$N14</f>
        <v>-72000</v>
      </c>
      <c r="Z14" s="80">
        <f t="shared" ref="Z14:Z18" si="30">R14*$N14</f>
        <v>-48000.000000000007</v>
      </c>
      <c r="AA14" s="112">
        <f t="shared" ref="AA14:AA18" si="31">S14*$N14</f>
        <v>-144000</v>
      </c>
      <c r="AC14" s="103">
        <f t="shared" ref="AC14:AC18" si="32">-SUMPRODUCT(P14:R14,$P$3:$R$3)</f>
        <v>-0.51886666666666681</v>
      </c>
      <c r="AD14" s="102">
        <f t="shared" ref="AD14:AD17" si="33">AC14*W14</f>
        <v>3113.2000000000007</v>
      </c>
      <c r="AE14" s="102">
        <f t="shared" si="6"/>
        <v>74716.800000000017</v>
      </c>
      <c r="AF14" s="113">
        <f t="shared" ref="AF14:AF17" si="34">IF(AG14=0,0,IF(L14,AE14,AD14)/AG14)</f>
        <v>1.2512843414337382</v>
      </c>
      <c r="AG14" s="102">
        <f t="shared" ref="AG14:AG17" si="35">IF(L14,IF(monthly_uprate=0,AE14,AD14*(b^M14-b^(horizon+1))/(1-b)),AD14/(1+monthly_uprate)^(1-M14))/initial_token_index</f>
        <v>59712.087433611225</v>
      </c>
      <c r="AH14" s="102">
        <f t="shared" ref="AH14:AH17" si="36">AG14*final_token_index</f>
        <v>93300.136615017545</v>
      </c>
      <c r="AI14" s="103">
        <f t="shared" ref="AI14:AI19" si="37">AG14/$AG$32</f>
        <v>0.5892016291428831</v>
      </c>
    </row>
    <row r="15" spans="1:36" x14ac:dyDescent="0.3">
      <c r="A15" s="104">
        <f t="shared" ref="A15:A18" si="38">MAX(A14)+1</f>
        <v>2</v>
      </c>
      <c r="B15" s="105" t="s">
        <v>255</v>
      </c>
      <c r="C15" s="105" t="s">
        <v>6</v>
      </c>
      <c r="E15" s="106"/>
      <c r="F15" s="106"/>
      <c r="G15" s="107" t="s">
        <v>34</v>
      </c>
      <c r="H15" s="107">
        <v>1</v>
      </c>
      <c r="I15" s="107">
        <v>3000</v>
      </c>
      <c r="J15" s="81">
        <f t="shared" si="20"/>
        <v>3000</v>
      </c>
      <c r="K15" s="273">
        <v>-3000</v>
      </c>
      <c r="L15" s="106">
        <v>1</v>
      </c>
      <c r="M15" s="106">
        <v>1</v>
      </c>
      <c r="N15" s="102">
        <f t="shared" si="21"/>
        <v>-72000</v>
      </c>
      <c r="P15" s="108">
        <v>0.4</v>
      </c>
      <c r="Q15" s="108">
        <v>0.4</v>
      </c>
      <c r="R15" s="109">
        <f t="shared" si="22"/>
        <v>0.19999999999999996</v>
      </c>
      <c r="S15" s="110">
        <f t="shared" si="23"/>
        <v>1</v>
      </c>
      <c r="T15" s="111">
        <f t="shared" si="24"/>
        <v>-1200</v>
      </c>
      <c r="U15" s="80">
        <f t="shared" si="25"/>
        <v>-1200</v>
      </c>
      <c r="V15" s="80">
        <f t="shared" si="26"/>
        <v>-599.99999999999989</v>
      </c>
      <c r="W15" s="112">
        <f t="shared" si="27"/>
        <v>-3000</v>
      </c>
      <c r="X15" s="111">
        <f t="shared" si="28"/>
        <v>-28800</v>
      </c>
      <c r="Y15" s="80">
        <f t="shared" si="29"/>
        <v>-28800</v>
      </c>
      <c r="Z15" s="80">
        <f t="shared" si="30"/>
        <v>-14399.999999999996</v>
      </c>
      <c r="AA15" s="112">
        <f t="shared" si="31"/>
        <v>-72000</v>
      </c>
      <c r="AC15" s="103">
        <f t="shared" si="32"/>
        <v>-0.36176000000000003</v>
      </c>
      <c r="AD15" s="102">
        <f t="shared" si="33"/>
        <v>1085.28</v>
      </c>
      <c r="AE15" s="102">
        <f t="shared" si="6"/>
        <v>26046.720000000001</v>
      </c>
      <c r="AF15" s="113">
        <f t="shared" si="34"/>
        <v>1.2512843414337382</v>
      </c>
      <c r="AG15" s="102">
        <f t="shared" si="35"/>
        <v>20815.988131167152</v>
      </c>
      <c r="AH15" s="102">
        <f t="shared" si="36"/>
        <v>32524.981454948676</v>
      </c>
      <c r="AI15" s="103">
        <f t="shared" si="37"/>
        <v>0.20539918542855842</v>
      </c>
    </row>
    <row r="16" spans="1:36" x14ac:dyDescent="0.3">
      <c r="A16" s="104">
        <f t="shared" si="38"/>
        <v>3</v>
      </c>
      <c r="B16" s="105" t="s">
        <v>256</v>
      </c>
      <c r="C16" s="105" t="s">
        <v>6</v>
      </c>
      <c r="E16" s="106"/>
      <c r="F16" s="106"/>
      <c r="G16" s="107" t="s">
        <v>34</v>
      </c>
      <c r="H16" s="107">
        <v>1</v>
      </c>
      <c r="I16" s="107">
        <v>3000</v>
      </c>
      <c r="J16" s="81">
        <f t="shared" si="20"/>
        <v>3000</v>
      </c>
      <c r="K16" s="273">
        <v>-3000</v>
      </c>
      <c r="L16" s="106">
        <v>1</v>
      </c>
      <c r="M16" s="106">
        <v>1</v>
      </c>
      <c r="N16" s="102">
        <f t="shared" si="21"/>
        <v>-72000</v>
      </c>
      <c r="P16" s="108">
        <v>0.4</v>
      </c>
      <c r="Q16" s="108">
        <v>0.4</v>
      </c>
      <c r="R16" s="109">
        <f t="shared" si="22"/>
        <v>0.19999999999999996</v>
      </c>
      <c r="S16" s="110">
        <f t="shared" si="23"/>
        <v>1</v>
      </c>
      <c r="T16" s="111">
        <f t="shared" si="24"/>
        <v>-1200</v>
      </c>
      <c r="U16" s="80">
        <f t="shared" si="25"/>
        <v>-1200</v>
      </c>
      <c r="V16" s="80">
        <f t="shared" si="26"/>
        <v>-599.99999999999989</v>
      </c>
      <c r="W16" s="112">
        <f t="shared" si="27"/>
        <v>-3000</v>
      </c>
      <c r="X16" s="111">
        <f t="shared" si="28"/>
        <v>-28800</v>
      </c>
      <c r="Y16" s="80">
        <f t="shared" si="29"/>
        <v>-28800</v>
      </c>
      <c r="Z16" s="80">
        <f t="shared" si="30"/>
        <v>-14399.999999999996</v>
      </c>
      <c r="AA16" s="112">
        <f t="shared" si="31"/>
        <v>-72000</v>
      </c>
      <c r="AC16" s="103">
        <f t="shared" si="32"/>
        <v>-0.36176000000000003</v>
      </c>
      <c r="AD16" s="102">
        <f t="shared" si="33"/>
        <v>1085.28</v>
      </c>
      <c r="AE16" s="102">
        <f t="shared" si="6"/>
        <v>26046.720000000001</v>
      </c>
      <c r="AF16" s="113">
        <f t="shared" si="34"/>
        <v>1.2512843414337382</v>
      </c>
      <c r="AG16" s="102">
        <f t="shared" si="35"/>
        <v>20815.988131167152</v>
      </c>
      <c r="AH16" s="102">
        <f t="shared" si="36"/>
        <v>32524.981454948676</v>
      </c>
      <c r="AI16" s="103">
        <f t="shared" si="37"/>
        <v>0.20539918542855842</v>
      </c>
    </row>
    <row r="17" spans="1:35" x14ac:dyDescent="0.3">
      <c r="A17" s="104">
        <f t="shared" si="38"/>
        <v>4</v>
      </c>
      <c r="B17" s="105" t="s">
        <v>257</v>
      </c>
      <c r="C17" s="105"/>
      <c r="E17" s="106"/>
      <c r="F17" s="106"/>
      <c r="G17" s="107" t="s">
        <v>34</v>
      </c>
      <c r="H17" s="107">
        <v>1</v>
      </c>
      <c r="I17" s="107">
        <v>2000</v>
      </c>
      <c r="J17" s="81">
        <f t="shared" si="20"/>
        <v>2000</v>
      </c>
      <c r="K17" s="273">
        <v>-2000</v>
      </c>
      <c r="L17" s="106">
        <v>1</v>
      </c>
      <c r="M17" s="106">
        <v>1</v>
      </c>
      <c r="N17" s="102">
        <f t="shared" si="21"/>
        <v>-48000</v>
      </c>
      <c r="P17" s="108">
        <v>1</v>
      </c>
      <c r="Q17" s="108"/>
      <c r="R17" s="109">
        <f t="shared" si="22"/>
        <v>0</v>
      </c>
      <c r="S17" s="241">
        <v>1</v>
      </c>
      <c r="T17" s="111">
        <f t="shared" si="24"/>
        <v>-2000</v>
      </c>
      <c r="U17" s="80">
        <f t="shared" si="25"/>
        <v>0</v>
      </c>
      <c r="V17" s="80">
        <f t="shared" si="26"/>
        <v>0</v>
      </c>
      <c r="W17" s="112">
        <f t="shared" si="27"/>
        <v>-2000</v>
      </c>
      <c r="X17" s="111">
        <f t="shared" si="28"/>
        <v>-48000</v>
      </c>
      <c r="Y17" s="80">
        <f t="shared" si="29"/>
        <v>0</v>
      </c>
      <c r="Z17" s="80">
        <f t="shared" si="30"/>
        <v>0</v>
      </c>
      <c r="AA17" s="112">
        <f t="shared" si="31"/>
        <v>-48000</v>
      </c>
      <c r="AC17" s="103">
        <f t="shared" si="32"/>
        <v>0</v>
      </c>
      <c r="AD17" s="102">
        <f t="shared" si="33"/>
        <v>0</v>
      </c>
      <c r="AE17" s="102">
        <f t="shared" si="6"/>
        <v>0</v>
      </c>
      <c r="AF17" s="113">
        <f t="shared" si="34"/>
        <v>0</v>
      </c>
      <c r="AG17" s="102">
        <f t="shared" si="35"/>
        <v>0</v>
      </c>
      <c r="AH17" s="102">
        <f t="shared" si="36"/>
        <v>0</v>
      </c>
      <c r="AI17" s="103">
        <f t="shared" si="37"/>
        <v>0</v>
      </c>
    </row>
    <row r="18" spans="1:35" x14ac:dyDescent="0.3">
      <c r="A18" s="104">
        <f t="shared" si="38"/>
        <v>5</v>
      </c>
      <c r="B18" s="105"/>
      <c r="C18" s="105"/>
      <c r="E18" s="106"/>
      <c r="F18" s="106"/>
      <c r="G18" s="107"/>
      <c r="H18" s="107"/>
      <c r="I18" s="107"/>
      <c r="K18" s="273"/>
      <c r="L18" s="106"/>
      <c r="M18" s="106"/>
      <c r="N18" s="102">
        <f t="shared" ref="N18" si="39">IF(L18,(horizon-M18+1),1)*K18</f>
        <v>0</v>
      </c>
      <c r="P18" s="108"/>
      <c r="Q18" s="108"/>
      <c r="R18" s="109">
        <f t="shared" si="22"/>
        <v>0</v>
      </c>
      <c r="S18" s="241">
        <v>0</v>
      </c>
      <c r="T18" s="111">
        <f t="shared" si="24"/>
        <v>0</v>
      </c>
      <c r="U18" s="80">
        <f t="shared" si="25"/>
        <v>0</v>
      </c>
      <c r="V18" s="80">
        <f t="shared" si="26"/>
        <v>0</v>
      </c>
      <c r="W18" s="112">
        <f t="shared" si="27"/>
        <v>0</v>
      </c>
      <c r="X18" s="111">
        <f>P18*$N18</f>
        <v>0</v>
      </c>
      <c r="Y18" s="80">
        <f t="shared" si="29"/>
        <v>0</v>
      </c>
      <c r="Z18" s="80">
        <f t="shared" si="30"/>
        <v>0</v>
      </c>
      <c r="AA18" s="112">
        <f t="shared" si="31"/>
        <v>0</v>
      </c>
      <c r="AC18" s="103">
        <f t="shared" si="32"/>
        <v>0</v>
      </c>
      <c r="AD18" s="102">
        <f t="shared" ref="AD18" si="40">AC18*W18</f>
        <v>0</v>
      </c>
      <c r="AE18" s="102">
        <f t="shared" ref="AE18" si="41">AC18*AA18</f>
        <v>0</v>
      </c>
      <c r="AF18" s="113">
        <f t="shared" ref="AF18" si="42">IF(AG18=0,0,IF(L18,AE18,AD18)/AG18)</f>
        <v>0</v>
      </c>
      <c r="AG18" s="102">
        <f t="shared" ref="AG18" si="43">IF(L18,IF(monthly_uprate=0,AE18,AD18*(b^M18-b^(horizon+1))/(1-b)),AD18/(1+monthly_uprate)^(1-M18))/initial_token_index</f>
        <v>0</v>
      </c>
      <c r="AH18" s="102">
        <f t="shared" ref="AH18" si="44">AG18*final_token_index</f>
        <v>0</v>
      </c>
      <c r="AI18" s="103">
        <f t="shared" si="37"/>
        <v>0</v>
      </c>
    </row>
    <row r="19" spans="1:35" x14ac:dyDescent="0.3">
      <c r="B19" s="114" t="s">
        <v>30</v>
      </c>
      <c r="C19" s="114"/>
      <c r="E19" s="115"/>
      <c r="F19" s="115"/>
      <c r="G19" s="116"/>
      <c r="H19" s="116"/>
      <c r="I19" s="116"/>
      <c r="J19" s="116"/>
      <c r="K19" s="116"/>
      <c r="L19" s="116">
        <f>SUMIF($L14:$L18,1,K14:K18)</f>
        <v>-14000</v>
      </c>
      <c r="M19" s="115"/>
      <c r="N19" s="122">
        <f>SUM(N14:N18)</f>
        <v>-336000</v>
      </c>
      <c r="P19" s="248">
        <f t="shared" ref="P19:S19" si="45">IFERROR(X19/$N19,0)</f>
        <v>0.38571428571428573</v>
      </c>
      <c r="Q19" s="249">
        <f t="shared" si="45"/>
        <v>0.38571428571428573</v>
      </c>
      <c r="R19" s="249">
        <f t="shared" si="45"/>
        <v>0.22857142857142856</v>
      </c>
      <c r="S19" s="250">
        <f t="shared" si="45"/>
        <v>1</v>
      </c>
      <c r="T19" s="119">
        <f t="shared" ref="T19:W19" si="46">SUM(T14:T18)</f>
        <v>-5400</v>
      </c>
      <c r="U19" s="115">
        <f t="shared" si="46"/>
        <v>-5400</v>
      </c>
      <c r="V19" s="115">
        <f t="shared" si="46"/>
        <v>-3200</v>
      </c>
      <c r="W19" s="120">
        <f t="shared" si="46"/>
        <v>-14000</v>
      </c>
      <c r="X19" s="119">
        <f>SUM(X14:X18)</f>
        <v>-129600</v>
      </c>
      <c r="Y19" s="115">
        <f>SUM(Y14:Y18)</f>
        <v>-129600</v>
      </c>
      <c r="Z19" s="115">
        <f>SUM(Z14:Z18)</f>
        <v>-76800</v>
      </c>
      <c r="AA19" s="120">
        <f>SUM(AA14:AA18)</f>
        <v>-336000</v>
      </c>
      <c r="AC19" s="121">
        <f>IFERROR(AE19/AA19,0)</f>
        <v>-0.37741142857142862</v>
      </c>
      <c r="AD19" s="122"/>
      <c r="AE19" s="122">
        <f>SUM(AE14:AE18)</f>
        <v>126810.24000000002</v>
      </c>
      <c r="AF19" s="123">
        <f>IFERROR(AE19/AG19,0)</f>
        <v>1.2512843414337382</v>
      </c>
      <c r="AG19" s="122">
        <f>SUM(AG14:AG18)</f>
        <v>101344.06369594553</v>
      </c>
      <c r="AH19" s="122">
        <f>SUM(AH14:AH18)</f>
        <v>158350.0995249149</v>
      </c>
      <c r="AI19" s="121">
        <f t="shared" si="37"/>
        <v>1</v>
      </c>
    </row>
    <row r="20" spans="1:35" x14ac:dyDescent="0.3">
      <c r="A20" s="79" t="s">
        <v>27</v>
      </c>
      <c r="N20" s="102"/>
      <c r="P20" s="101" t="s">
        <v>132</v>
      </c>
    </row>
    <row r="21" spans="1:35" x14ac:dyDescent="0.3">
      <c r="A21" s="104">
        <f>MAX(A20)+1</f>
        <v>1</v>
      </c>
      <c r="B21" s="105" t="s">
        <v>250</v>
      </c>
      <c r="C21" s="236"/>
      <c r="D21" s="186"/>
      <c r="E21" s="124"/>
      <c r="F21" s="124"/>
      <c r="K21" s="107">
        <v>20000</v>
      </c>
      <c r="L21" s="106">
        <v>0</v>
      </c>
      <c r="M21" s="106">
        <v>1</v>
      </c>
      <c r="N21" s="102">
        <f>IF(L21,(horizon-M21+1),1)*K21</f>
        <v>20000</v>
      </c>
      <c r="P21" s="240">
        <f>IF(N21=0,0,-1)</f>
        <v>-1</v>
      </c>
      <c r="Q21" s="108"/>
      <c r="R21" s="109">
        <f>-(P21+Q21)</f>
        <v>1</v>
      </c>
      <c r="S21" s="110">
        <f>SUM(P21:R21)</f>
        <v>0</v>
      </c>
      <c r="T21" s="111">
        <f t="shared" ref="T21:W23" si="47">P21*$K21</f>
        <v>-20000</v>
      </c>
      <c r="U21" s="80">
        <f t="shared" si="47"/>
        <v>0</v>
      </c>
      <c r="V21" s="80">
        <f t="shared" si="47"/>
        <v>20000</v>
      </c>
      <c r="W21" s="112">
        <f t="shared" si="47"/>
        <v>0</v>
      </c>
      <c r="X21" s="111">
        <f t="shared" ref="X21:AA23" si="48">P21*$N21</f>
        <v>-20000</v>
      </c>
      <c r="Y21" s="80">
        <f t="shared" si="48"/>
        <v>0</v>
      </c>
      <c r="Z21" s="80">
        <f t="shared" si="48"/>
        <v>20000</v>
      </c>
      <c r="AA21" s="112">
        <f t="shared" si="48"/>
        <v>0</v>
      </c>
      <c r="AC21" s="103">
        <f t="shared" ref="AC21:AC23" si="49">-SUMPRODUCT(P21:R21,$P$3:$R$3)</f>
        <v>-0.8</v>
      </c>
      <c r="AD21" s="102">
        <f>AC21*W21</f>
        <v>0</v>
      </c>
      <c r="AE21" s="102">
        <f>AC21*AA21</f>
        <v>0</v>
      </c>
      <c r="AF21" s="113">
        <f>IF(AG21=0,0,IF(L21,AE21,AD21)/AG21)</f>
        <v>0</v>
      </c>
      <c r="AG21" s="102">
        <f>IF(L21,IF(monthly_uprate=0,AE21,AD21*(b^M21-b^(horizon+1))/(1-b)),AD21/(1+monthly_uprate)^(1-M21))/initial_token_index</f>
        <v>0</v>
      </c>
      <c r="AH21" s="102">
        <f>AG21*final_token_index</f>
        <v>0</v>
      </c>
      <c r="AI21" s="103">
        <f>AG21/$AG$32</f>
        <v>0</v>
      </c>
    </row>
    <row r="22" spans="1:35" x14ac:dyDescent="0.3">
      <c r="A22" s="104">
        <f t="shared" ref="A22:A23" si="50">MAX(A21)+1</f>
        <v>2</v>
      </c>
      <c r="B22" s="105"/>
      <c r="C22" s="105"/>
      <c r="E22" s="106"/>
      <c r="F22" s="106"/>
      <c r="K22" s="107"/>
      <c r="L22" s="106"/>
      <c r="M22" s="106"/>
      <c r="N22" s="102">
        <f>IF(L22,(horizon-M22+1),1)*K22</f>
        <v>0</v>
      </c>
      <c r="P22" s="240">
        <f t="shared" ref="P22:P23" si="51">IF(N22=0,0,-1)</f>
        <v>0</v>
      </c>
      <c r="Q22" s="108"/>
      <c r="R22" s="109">
        <f t="shared" ref="R22:R23" si="52">-(P22+Q22)</f>
        <v>0</v>
      </c>
      <c r="S22" s="110">
        <f t="shared" ref="S22:S23" si="53">SUM(P22:R22)</f>
        <v>0</v>
      </c>
      <c r="T22" s="111">
        <f t="shared" si="47"/>
        <v>0</v>
      </c>
      <c r="U22" s="80">
        <f t="shared" si="47"/>
        <v>0</v>
      </c>
      <c r="V22" s="80">
        <f t="shared" si="47"/>
        <v>0</v>
      </c>
      <c r="W22" s="112">
        <f t="shared" si="47"/>
        <v>0</v>
      </c>
      <c r="X22" s="111">
        <f t="shared" si="48"/>
        <v>0</v>
      </c>
      <c r="Y22" s="80">
        <f t="shared" si="48"/>
        <v>0</v>
      </c>
      <c r="Z22" s="80">
        <f t="shared" si="48"/>
        <v>0</v>
      </c>
      <c r="AA22" s="112">
        <f t="shared" si="48"/>
        <v>0</v>
      </c>
      <c r="AC22" s="103">
        <f t="shared" si="49"/>
        <v>0</v>
      </c>
      <c r="AD22" s="102">
        <f t="shared" ref="AD22:AD23" si="54">AC22*W22</f>
        <v>0</v>
      </c>
      <c r="AE22" s="102">
        <f t="shared" ref="AE22:AE23" si="55">AC22*AA22</f>
        <v>0</v>
      </c>
      <c r="AF22" s="113">
        <f t="shared" ref="AF22:AF23" si="56">IF(AG22=0,0,IF(L22,AE22,AD22)/AG22)</f>
        <v>0</v>
      </c>
      <c r="AG22" s="102">
        <f>IF(L22,IF(monthly_uprate=0,AE22,AD22*(b^M22-b^(horizon+1))/(1-b)),AD22/(1+monthly_uprate)^(1-M22))/initial_token_index</f>
        <v>0</v>
      </c>
      <c r="AH22" s="102">
        <f>AG22*final_token_index</f>
        <v>0</v>
      </c>
      <c r="AI22" s="103">
        <f>AG22/$AG$32</f>
        <v>0</v>
      </c>
    </row>
    <row r="23" spans="1:35" x14ac:dyDescent="0.3">
      <c r="A23" s="104">
        <f t="shared" si="50"/>
        <v>3</v>
      </c>
      <c r="B23" s="105"/>
      <c r="C23" s="105"/>
      <c r="E23" s="106"/>
      <c r="F23" s="106"/>
      <c r="K23" s="107"/>
      <c r="L23" s="106"/>
      <c r="M23" s="106"/>
      <c r="N23" s="102">
        <f>IF(L23,(horizon-M23+1),1)*K23</f>
        <v>0</v>
      </c>
      <c r="P23" s="240">
        <f t="shared" si="51"/>
        <v>0</v>
      </c>
      <c r="Q23" s="108"/>
      <c r="R23" s="109">
        <f t="shared" si="52"/>
        <v>0</v>
      </c>
      <c r="S23" s="110">
        <f t="shared" si="53"/>
        <v>0</v>
      </c>
      <c r="T23" s="111">
        <f t="shared" si="47"/>
        <v>0</v>
      </c>
      <c r="U23" s="80">
        <f t="shared" si="47"/>
        <v>0</v>
      </c>
      <c r="V23" s="80">
        <f t="shared" si="47"/>
        <v>0</v>
      </c>
      <c r="W23" s="112">
        <f t="shared" si="47"/>
        <v>0</v>
      </c>
      <c r="X23" s="111">
        <f t="shared" si="48"/>
        <v>0</v>
      </c>
      <c r="Y23" s="80">
        <f t="shared" si="48"/>
        <v>0</v>
      </c>
      <c r="Z23" s="80">
        <f t="shared" si="48"/>
        <v>0</v>
      </c>
      <c r="AA23" s="112">
        <f t="shared" si="48"/>
        <v>0</v>
      </c>
      <c r="AC23" s="103">
        <f t="shared" si="49"/>
        <v>0</v>
      </c>
      <c r="AD23" s="102">
        <f t="shared" si="54"/>
        <v>0</v>
      </c>
      <c r="AE23" s="102">
        <f t="shared" si="55"/>
        <v>0</v>
      </c>
      <c r="AF23" s="113">
        <f t="shared" si="56"/>
        <v>0</v>
      </c>
      <c r="AG23" s="102">
        <f>IF(L23,IF(monthly_uprate=0,AE23,AD23*(b^M23-b^(horizon+1))/(1-b)),AD23/(1+monthly_uprate)^(1-M23))/initial_token_index</f>
        <v>0</v>
      </c>
      <c r="AH23" s="102">
        <f>AG23*final_token_index</f>
        <v>0</v>
      </c>
      <c r="AI23" s="103">
        <f>AG23/$AG$32</f>
        <v>0</v>
      </c>
    </row>
    <row r="24" spans="1:35" x14ac:dyDescent="0.3">
      <c r="B24" s="114" t="s">
        <v>30</v>
      </c>
      <c r="C24" s="114"/>
      <c r="E24" s="122"/>
      <c r="F24" s="115"/>
      <c r="G24" s="116"/>
      <c r="H24" s="116"/>
      <c r="I24" s="116"/>
      <c r="J24" s="116"/>
      <c r="K24" s="122"/>
      <c r="L24" s="122">
        <f>SUMIF(L21:L23,1,K21:K23)</f>
        <v>0</v>
      </c>
      <c r="M24" s="122"/>
      <c r="N24" s="122">
        <f>SUM(N21:N23)</f>
        <v>20000</v>
      </c>
      <c r="P24" s="117">
        <f t="shared" ref="P24:S24" si="57">IFERROR(X24/$N24,0)</f>
        <v>-1</v>
      </c>
      <c r="Q24" s="117">
        <f t="shared" si="57"/>
        <v>0</v>
      </c>
      <c r="R24" s="117">
        <f t="shared" si="57"/>
        <v>1</v>
      </c>
      <c r="S24" s="118">
        <f t="shared" si="57"/>
        <v>0</v>
      </c>
      <c r="T24" s="119">
        <f t="shared" ref="T24:W24" si="58">SUM(T21:T23)</f>
        <v>-20000</v>
      </c>
      <c r="U24" s="115">
        <f t="shared" si="58"/>
        <v>0</v>
      </c>
      <c r="V24" s="115">
        <f t="shared" si="58"/>
        <v>20000</v>
      </c>
      <c r="W24" s="120">
        <f t="shared" si="58"/>
        <v>0</v>
      </c>
      <c r="X24" s="119">
        <f>SUM(X21:X23)</f>
        <v>-20000</v>
      </c>
      <c r="Y24" s="115">
        <f>SUM(Y21:Y23)</f>
        <v>0</v>
      </c>
      <c r="Z24" s="115">
        <f>SUM(Z21:Z23)</f>
        <v>20000</v>
      </c>
      <c r="AA24" s="116">
        <f>SUM(AA21:AA23)</f>
        <v>0</v>
      </c>
      <c r="AC24" s="121">
        <f>IFERROR(AE24/AA24,0)</f>
        <v>0</v>
      </c>
      <c r="AD24" s="122"/>
      <c r="AE24" s="122">
        <f>SUM(AE21:AE23)</f>
        <v>0</v>
      </c>
      <c r="AF24" s="123">
        <f>IFERROR(AE24/AG24,0)</f>
        <v>0</v>
      </c>
      <c r="AG24" s="122">
        <f>SUM(AG21:AG23)</f>
        <v>0</v>
      </c>
      <c r="AH24" s="122">
        <f>SUM(AH21:AH23)</f>
        <v>0</v>
      </c>
      <c r="AI24" s="121">
        <f>AG24/$AG$32</f>
        <v>0</v>
      </c>
    </row>
    <row r="25" spans="1:35" x14ac:dyDescent="0.3">
      <c r="E25" s="102"/>
      <c r="N25" s="81"/>
      <c r="T25" s="81"/>
      <c r="U25" s="81"/>
      <c r="V25" s="81"/>
      <c r="W25" s="81"/>
      <c r="X25" s="81"/>
      <c r="Y25" s="81"/>
      <c r="Z25" s="81"/>
      <c r="AA25" s="81"/>
      <c r="AC25" s="4"/>
      <c r="AD25" s="4"/>
      <c r="AE25" s="102"/>
      <c r="AF25" s="4"/>
      <c r="AG25" s="4"/>
      <c r="AH25" s="4"/>
      <c r="AI25" s="103"/>
    </row>
    <row r="26" spans="1:35" x14ac:dyDescent="0.3">
      <c r="N26" s="81"/>
      <c r="AC26" s="4"/>
      <c r="AD26" s="4"/>
      <c r="AE26" s="102"/>
      <c r="AF26" s="4"/>
      <c r="AG26" s="4"/>
      <c r="AH26" s="4"/>
      <c r="AI26" s="103"/>
    </row>
    <row r="27" spans="1:35" x14ac:dyDescent="0.3">
      <c r="A27" s="79" t="s">
        <v>36</v>
      </c>
      <c r="AI27" s="125"/>
    </row>
    <row r="28" spans="1:35" x14ac:dyDescent="0.3">
      <c r="L28" s="81"/>
      <c r="T28" s="82"/>
      <c r="U28" s="82"/>
      <c r="V28" s="82"/>
      <c r="W28" s="82"/>
      <c r="X28" s="82"/>
      <c r="Y28" s="82"/>
      <c r="Z28" s="82"/>
      <c r="AA28" s="82"/>
      <c r="AB28" s="82"/>
      <c r="AI28" s="125"/>
    </row>
    <row r="29" spans="1:35" x14ac:dyDescent="0.3">
      <c r="B29" t="s">
        <v>14</v>
      </c>
      <c r="C29" s="81">
        <f>N12</f>
        <v>420000</v>
      </c>
      <c r="E29" s="126"/>
      <c r="F29" s="126"/>
      <c r="G29" s="127"/>
      <c r="H29" s="127"/>
      <c r="I29" s="127"/>
      <c r="J29" s="127"/>
      <c r="L29" s="127">
        <f>L12</f>
        <v>20000</v>
      </c>
      <c r="M29" s="126"/>
      <c r="N29" s="127">
        <f>N12</f>
        <v>420000</v>
      </c>
      <c r="O29" s="127"/>
      <c r="P29" s="244">
        <f t="shared" ref="P29:W29" si="59">P12</f>
        <v>1</v>
      </c>
      <c r="Q29" s="244">
        <f t="shared" si="59"/>
        <v>0</v>
      </c>
      <c r="R29" s="244">
        <f t="shared" si="59"/>
        <v>0</v>
      </c>
      <c r="S29" s="245">
        <f t="shared" si="59"/>
        <v>1</v>
      </c>
      <c r="T29" s="127">
        <f t="shared" si="59"/>
        <v>20000</v>
      </c>
      <c r="U29" s="127">
        <f t="shared" si="59"/>
        <v>0</v>
      </c>
      <c r="V29" s="127">
        <f t="shared" si="59"/>
        <v>0</v>
      </c>
      <c r="W29" s="242">
        <f t="shared" si="59"/>
        <v>20000</v>
      </c>
      <c r="X29" s="127">
        <f>X12</f>
        <v>420000</v>
      </c>
      <c r="Y29" s="127">
        <f>Y12</f>
        <v>0</v>
      </c>
      <c r="Z29" s="128">
        <f>Z12</f>
        <v>0</v>
      </c>
      <c r="AA29" s="127">
        <f>AA12</f>
        <v>420000</v>
      </c>
      <c r="AB29" s="127"/>
      <c r="AC29" s="129">
        <f>AC12</f>
        <v>0</v>
      </c>
      <c r="AD29" s="71">
        <f>AD12</f>
        <v>0</v>
      </c>
      <c r="AE29" s="71">
        <f>AE12</f>
        <v>0</v>
      </c>
      <c r="AF29" s="130">
        <f t="shared" ref="AF29:AF32" si="60">IFERROR(AE29/AG29,0)</f>
        <v>0</v>
      </c>
      <c r="AG29" s="71">
        <f>AG12</f>
        <v>0</v>
      </c>
      <c r="AH29" s="71">
        <f>AH12</f>
        <v>0</v>
      </c>
      <c r="AI29" s="129">
        <f>AG29/$AG$32</f>
        <v>0</v>
      </c>
    </row>
    <row r="30" spans="1:35" x14ac:dyDescent="0.3">
      <c r="B30" t="s">
        <v>26</v>
      </c>
      <c r="C30" s="81">
        <f>-N19</f>
        <v>336000</v>
      </c>
      <c r="E30" s="126"/>
      <c r="F30" s="126"/>
      <c r="G30" s="127"/>
      <c r="H30" s="127"/>
      <c r="I30" s="127"/>
      <c r="J30" s="127"/>
      <c r="L30" s="127">
        <f>L19</f>
        <v>-14000</v>
      </c>
      <c r="M30" s="126"/>
      <c r="N30" s="127">
        <f>N19</f>
        <v>-336000</v>
      </c>
      <c r="O30" s="127"/>
      <c r="P30" s="244">
        <f t="shared" ref="P30:W30" si="61">P19</f>
        <v>0.38571428571428573</v>
      </c>
      <c r="Q30" s="244">
        <f t="shared" si="61"/>
        <v>0.38571428571428573</v>
      </c>
      <c r="R30" s="244">
        <f t="shared" si="61"/>
        <v>0.22857142857142856</v>
      </c>
      <c r="S30" s="245">
        <f t="shared" si="61"/>
        <v>1</v>
      </c>
      <c r="T30" s="127">
        <f t="shared" si="61"/>
        <v>-5400</v>
      </c>
      <c r="U30" s="127">
        <f t="shared" si="61"/>
        <v>-5400</v>
      </c>
      <c r="V30" s="127">
        <f t="shared" si="61"/>
        <v>-3200</v>
      </c>
      <c r="W30" s="242">
        <f t="shared" si="61"/>
        <v>-14000</v>
      </c>
      <c r="X30" s="127">
        <f t="shared" ref="X30:AA30" si="62">X19</f>
        <v>-129600</v>
      </c>
      <c r="Y30" s="127">
        <f t="shared" si="62"/>
        <v>-129600</v>
      </c>
      <c r="Z30" s="128">
        <f t="shared" si="62"/>
        <v>-76800</v>
      </c>
      <c r="AA30" s="127">
        <f t="shared" si="62"/>
        <v>-336000</v>
      </c>
      <c r="AB30" s="127"/>
      <c r="AC30" s="129">
        <f>AC19</f>
        <v>-0.37741142857142862</v>
      </c>
      <c r="AD30" s="71">
        <f>AD19</f>
        <v>0</v>
      </c>
      <c r="AE30" s="131">
        <f>AE19</f>
        <v>126810.24000000002</v>
      </c>
      <c r="AF30" s="130">
        <f t="shared" si="60"/>
        <v>1.2512843414337382</v>
      </c>
      <c r="AG30" s="71">
        <f>AG19</f>
        <v>101344.06369594553</v>
      </c>
      <c r="AH30" s="71">
        <f>AH19</f>
        <v>158350.0995249149</v>
      </c>
      <c r="AI30" s="129">
        <f>AG30/$AG$32</f>
        <v>1</v>
      </c>
    </row>
    <row r="31" spans="1:35" x14ac:dyDescent="0.3">
      <c r="B31" t="s">
        <v>27</v>
      </c>
      <c r="C31" s="81">
        <f>N24</f>
        <v>20000</v>
      </c>
      <c r="E31" s="126"/>
      <c r="F31" s="126"/>
      <c r="G31" s="127"/>
      <c r="H31" s="127"/>
      <c r="I31" s="127"/>
      <c r="J31" s="127"/>
      <c r="L31" s="127">
        <f>L24</f>
        <v>0</v>
      </c>
      <c r="M31" s="126"/>
      <c r="N31" s="127">
        <f>N24</f>
        <v>20000</v>
      </c>
      <c r="O31" s="127"/>
      <c r="P31" s="244">
        <f>P24</f>
        <v>-1</v>
      </c>
      <c r="Q31" s="244">
        <f t="shared" ref="Q31:AA31" si="63">Q24</f>
        <v>0</v>
      </c>
      <c r="R31" s="244">
        <f t="shared" si="63"/>
        <v>1</v>
      </c>
      <c r="S31" s="245">
        <f t="shared" si="63"/>
        <v>0</v>
      </c>
      <c r="T31" s="127">
        <f t="shared" si="63"/>
        <v>-20000</v>
      </c>
      <c r="U31" s="127">
        <f t="shared" si="63"/>
        <v>0</v>
      </c>
      <c r="V31" s="127">
        <f t="shared" si="63"/>
        <v>20000</v>
      </c>
      <c r="W31" s="242">
        <f t="shared" si="63"/>
        <v>0</v>
      </c>
      <c r="X31" s="127">
        <f t="shared" si="63"/>
        <v>-20000</v>
      </c>
      <c r="Y31" s="127">
        <f t="shared" si="63"/>
        <v>0</v>
      </c>
      <c r="Z31" s="128">
        <f t="shared" si="63"/>
        <v>20000</v>
      </c>
      <c r="AA31" s="127">
        <f t="shared" si="63"/>
        <v>0</v>
      </c>
      <c r="AB31" s="127"/>
      <c r="AC31" s="129">
        <f t="shared" ref="AC31:AI31" si="64">AC23</f>
        <v>0</v>
      </c>
      <c r="AD31" s="71">
        <f t="shared" si="64"/>
        <v>0</v>
      </c>
      <c r="AE31" s="71">
        <f t="shared" si="64"/>
        <v>0</v>
      </c>
      <c r="AF31" s="130">
        <f t="shared" si="64"/>
        <v>0</v>
      </c>
      <c r="AG31" s="71">
        <f t="shared" si="64"/>
        <v>0</v>
      </c>
      <c r="AH31" s="71">
        <f t="shared" si="64"/>
        <v>0</v>
      </c>
      <c r="AI31" s="129">
        <f t="shared" si="64"/>
        <v>0</v>
      </c>
    </row>
    <row r="32" spans="1:35" x14ac:dyDescent="0.3">
      <c r="B32" s="114" t="s">
        <v>37</v>
      </c>
      <c r="C32" s="114">
        <f>SUM(C29:C30)</f>
        <v>756000</v>
      </c>
      <c r="D32" s="115"/>
      <c r="E32" s="115"/>
      <c r="F32" s="115"/>
      <c r="G32" s="116"/>
      <c r="H32" s="116"/>
      <c r="I32" s="116"/>
      <c r="J32" s="116"/>
      <c r="K32" s="115"/>
      <c r="L32" s="116">
        <f>SUM(L29:L31)</f>
        <v>6000</v>
      </c>
      <c r="M32" s="115"/>
      <c r="N32" s="116">
        <f>SUM(N29:N31)</f>
        <v>104000</v>
      </c>
      <c r="P32" s="246">
        <f t="shared" ref="P32" si="65">IFERROR(X32/$N32,0)</f>
        <v>2.6</v>
      </c>
      <c r="Q32" s="246">
        <f t="shared" ref="Q32" si="66">IFERROR(Y32/$N32,0)</f>
        <v>-1.2461538461538462</v>
      </c>
      <c r="R32" s="246">
        <f t="shared" ref="R32" si="67">IFERROR(Z32/$N32,0)</f>
        <v>-0.5461538461538461</v>
      </c>
      <c r="S32" s="247">
        <f t="shared" ref="S32" si="68">IFERROR(AA32/$N32,0)</f>
        <v>0.80769230769230771</v>
      </c>
      <c r="T32" s="116">
        <f t="shared" ref="T32:W32" si="69">SUM(T29:T31)</f>
        <v>-5400</v>
      </c>
      <c r="U32" s="116">
        <f t="shared" si="69"/>
        <v>-5400</v>
      </c>
      <c r="V32" s="116">
        <f t="shared" si="69"/>
        <v>16800</v>
      </c>
      <c r="W32" s="243">
        <f t="shared" si="69"/>
        <v>6000</v>
      </c>
      <c r="X32" s="116">
        <f t="shared" ref="X32:AA32" si="70">SUM(X29:X31)</f>
        <v>270400</v>
      </c>
      <c r="Y32" s="116">
        <f t="shared" si="70"/>
        <v>-129600</v>
      </c>
      <c r="Z32" s="132">
        <f t="shared" si="70"/>
        <v>-56800</v>
      </c>
      <c r="AA32" s="116">
        <f t="shared" si="70"/>
        <v>84000</v>
      </c>
      <c r="AC32" s="121"/>
      <c r="AD32" s="122"/>
      <c r="AE32" s="116">
        <f>SUM(AE29:AE31)</f>
        <v>126810.24000000002</v>
      </c>
      <c r="AF32" s="123">
        <f t="shared" si="60"/>
        <v>1.2512843414337382</v>
      </c>
      <c r="AG32" s="116">
        <f>SUM(AG29:AG31)</f>
        <v>101344.06369594553</v>
      </c>
      <c r="AH32" s="116">
        <f>SUM(AH29:AH31)</f>
        <v>158350.0995249149</v>
      </c>
      <c r="AI32" s="121">
        <f>AG32/$AG$32</f>
        <v>1</v>
      </c>
    </row>
    <row r="33" spans="1:27" x14ac:dyDescent="0.3">
      <c r="T33" s="81"/>
      <c r="U33" s="81"/>
      <c r="V33" s="81"/>
      <c r="W33" s="81"/>
      <c r="X33" s="81"/>
      <c r="Y33" s="81"/>
      <c r="Z33" s="81"/>
      <c r="AA33" s="81"/>
    </row>
    <row r="35" spans="1:27" x14ac:dyDescent="0.3">
      <c r="B35" s="266" t="s">
        <v>168</v>
      </c>
      <c r="T35" s="280" t="str">
        <f>"Firm, 
"&amp;currency</f>
        <v>Firm, 
£</v>
      </c>
      <c r="U35" s="280" t="str">
        <f>"Flex,
"&amp;currency</f>
        <v>Flex,
£</v>
      </c>
      <c r="V35" s="280" t="str">
        <f>"Credit,
"&amp;currency</f>
        <v>Credit,
£</v>
      </c>
      <c r="W35" s="280" t="str">
        <f>"Total, 
"&amp;currency</f>
        <v>Total, 
£</v>
      </c>
    </row>
    <row r="36" spans="1:27" x14ac:dyDescent="0.3">
      <c r="B36" s="135" t="s">
        <v>167</v>
      </c>
      <c r="C36" s="135"/>
      <c r="D36" s="136"/>
      <c r="E36" s="136"/>
      <c r="F36" s="136"/>
      <c r="G36" s="134"/>
      <c r="H36" s="134"/>
      <c r="I36" s="134"/>
      <c r="J36" s="134"/>
      <c r="K36" s="136"/>
      <c r="L36" s="134">
        <f>SUM(L37:L45)</f>
        <v>6000</v>
      </c>
      <c r="M36" s="136"/>
      <c r="N36" s="134">
        <f>SUM(N37:N45)</f>
        <v>104000</v>
      </c>
      <c r="O36" s="265" t="str">
        <f>IF(N36=N32,"","ERROR - Please refresh table")</f>
        <v/>
      </c>
      <c r="T36" s="281"/>
      <c r="U36" s="281"/>
      <c r="V36" s="281"/>
      <c r="W36" s="281"/>
    </row>
    <row r="37" spans="1:27" x14ac:dyDescent="0.3">
      <c r="A37" s="55">
        <f ca="1">IFERROR(OFFSET(A37,-1,0)+1,1)</f>
        <v>1</v>
      </c>
      <c r="B37" s="274" t="s">
        <v>254</v>
      </c>
      <c r="L37" s="81" cm="1">
        <f t="array" ref="L37">SUMPRODUCT($L$9:$L$23,$K$9:$K$23,IF($B$9:$B$23=B37,1,0))</f>
        <v>20000</v>
      </c>
      <c r="N37" s="81">
        <f t="shared" ref="N37:N41" si="71">SUMIF($B$9:$B$23,B37,$N$9:$N$23)</f>
        <v>420000</v>
      </c>
      <c r="T37" s="259" cm="1">
        <f t="array" ref="T37">SUMPRODUCT($L$9:$L$23,$K$9:$K$23,IF($B$9:$B$23=$B37,1,0),P$9:P$23)</f>
        <v>20000</v>
      </c>
      <c r="U37" s="259" cm="1">
        <f t="array" ref="U37">SUMPRODUCT($L$9:$L$23,$K$9:$K$23,IF($B$9:$B$23=$B37,1,0),Q$9:Q$23)</f>
        <v>0</v>
      </c>
      <c r="V37" s="259" cm="1">
        <f t="array" ref="V37">SUMPRODUCT($L$9:$L$23,$K$9:$K$23,IF($B$9:$B$23=$B37,1,0),R$9:R$23)</f>
        <v>0</v>
      </c>
      <c r="W37" s="81"/>
    </row>
    <row r="38" spans="1:27" x14ac:dyDescent="0.3">
      <c r="A38" s="55">
        <f t="shared" ref="A38:A43" ca="1" si="72">IFERROR(OFFSET(A38,-1,0)+1,1)</f>
        <v>2</v>
      </c>
      <c r="B38" s="274" t="s">
        <v>250</v>
      </c>
      <c r="L38" s="81" cm="1">
        <f t="array" ref="L38">SUMPRODUCT($L$9:$L$23,$K$9:$K$23,IF($B$9:$B$23=B38,1,0))</f>
        <v>-6000</v>
      </c>
      <c r="N38" s="81">
        <f t="shared" si="71"/>
        <v>-124000</v>
      </c>
      <c r="T38" s="259" cm="1">
        <f t="array" ref="T38">SUMPRODUCT($L$9:$L$23,$K$9:$K$23,IF($B$9:$B$23=$B38,1,0),P$9:P$23)</f>
        <v>-1000</v>
      </c>
      <c r="U38" s="259" cm="1">
        <f t="array" ref="U38">SUMPRODUCT($L$9:$L$23,$K$9:$K$23,IF($B$9:$B$23=$B38,1,0),Q$9:Q$23)</f>
        <v>-3000</v>
      </c>
      <c r="V38" s="259" cm="1">
        <f t="array" ref="V38">SUMPRODUCT($L$9:$L$23,$K$9:$K$23,IF($B$9:$B$23=$B38,1,0),R$9:R$23)</f>
        <v>-2000.0000000000002</v>
      </c>
      <c r="W38" s="81"/>
    </row>
    <row r="39" spans="1:27" x14ac:dyDescent="0.3">
      <c r="A39" s="55">
        <f t="shared" ca="1" si="72"/>
        <v>3</v>
      </c>
      <c r="B39" s="274" t="s">
        <v>255</v>
      </c>
      <c r="L39" s="81" cm="1">
        <f t="array" ref="L39">SUMPRODUCT($L$9:$L$23,$K$9:$K$23,IF($B$9:$B$23=B39,1,0))</f>
        <v>-3000</v>
      </c>
      <c r="N39" s="81">
        <f t="shared" si="71"/>
        <v>-72000</v>
      </c>
      <c r="T39" s="259" cm="1">
        <f t="array" ref="T39">SUMPRODUCT($L$9:$L$23,$K$9:$K$23,IF($B$9:$B$23=$B39,1,0),P$9:P$23)</f>
        <v>-1200</v>
      </c>
      <c r="U39" s="259" cm="1">
        <f t="array" ref="U39">SUMPRODUCT($L$9:$L$23,$K$9:$K$23,IF($B$9:$B$23=$B39,1,0),Q$9:Q$23)</f>
        <v>-1200</v>
      </c>
      <c r="V39" s="259" cm="1">
        <f t="array" ref="V39">SUMPRODUCT($L$9:$L$23,$K$9:$K$23,IF($B$9:$B$23=$B39,1,0),R$9:R$23)</f>
        <v>-599.99999999999989</v>
      </c>
      <c r="W39" s="81"/>
    </row>
    <row r="40" spans="1:27" x14ac:dyDescent="0.3">
      <c r="A40" s="55">
        <f t="shared" ca="1" si="72"/>
        <v>4</v>
      </c>
      <c r="B40" s="274" t="s">
        <v>256</v>
      </c>
      <c r="L40" s="81" cm="1">
        <f t="array" ref="L40">SUMPRODUCT($L$9:$L$23,$K$9:$K$23,IF($B$9:$B$23=B40,1,0))</f>
        <v>-3000</v>
      </c>
      <c r="N40" s="81">
        <f t="shared" si="71"/>
        <v>-72000</v>
      </c>
      <c r="T40" s="259" cm="1">
        <f t="array" ref="T40">SUMPRODUCT($L$9:$L$23,$K$9:$K$23,IF($B$9:$B$23=$B40,1,0),P$9:P$23)</f>
        <v>-1200</v>
      </c>
      <c r="U40" s="259" cm="1">
        <f t="array" ref="U40">SUMPRODUCT($L$9:$L$23,$K$9:$K$23,IF($B$9:$B$23=$B40,1,0),Q$9:Q$23)</f>
        <v>-1200</v>
      </c>
      <c r="V40" s="259" cm="1">
        <f t="array" ref="V40">SUMPRODUCT($L$9:$L$23,$K$9:$K$23,IF($B$9:$B$23=$B40,1,0),R$9:R$23)</f>
        <v>-599.99999999999989</v>
      </c>
      <c r="W40" s="81"/>
    </row>
    <row r="41" spans="1:27" x14ac:dyDescent="0.3">
      <c r="A41" s="55">
        <f t="shared" ca="1" si="72"/>
        <v>5</v>
      </c>
      <c r="B41" s="274" t="s">
        <v>257</v>
      </c>
      <c r="L41" s="81" cm="1">
        <f t="array" ref="L41">SUMPRODUCT($L$9:$L$23,$K$9:$K$23,IF($B$9:$B$23=B41,1,0))</f>
        <v>-2000</v>
      </c>
      <c r="N41" s="81">
        <f t="shared" si="71"/>
        <v>-48000</v>
      </c>
      <c r="T41" s="259" cm="1">
        <f t="array" ref="T41">SUMPRODUCT($L$9:$L$23,$K$9:$K$23,IF($B$9:$B$23=$B41,1,0),P$9:P$23)</f>
        <v>-2000</v>
      </c>
      <c r="U41" s="259" cm="1">
        <f t="array" ref="U41">SUMPRODUCT($L$9:$L$23,$K$9:$K$23,IF($B$9:$B$23=$B41,1,0),Q$9:Q$23)</f>
        <v>0</v>
      </c>
      <c r="V41" s="259" cm="1">
        <f t="array" ref="V41">SUMPRODUCT($L$9:$L$23,$K$9:$K$23,IF($B$9:$B$23=$B41,1,0),R$9:R$23)</f>
        <v>0</v>
      </c>
      <c r="W41" s="81"/>
    </row>
    <row r="42" spans="1:27" x14ac:dyDescent="0.3">
      <c r="A42" s="55">
        <f t="shared" ca="1" si="72"/>
        <v>6</v>
      </c>
      <c r="L42" s="81" cm="1">
        <f t="array" ref="L42">SUMPRODUCT($L$9:$L$23,$K$9:$K$23,IF($B$9:$B$23=B42,1,0))</f>
        <v>0</v>
      </c>
      <c r="N42" s="81">
        <f t="shared" ref="N42:N43" si="73">SUMIF($B$9:$B$23,B42,$N$9:$N$23)</f>
        <v>0</v>
      </c>
      <c r="T42" s="259" cm="1">
        <f t="array" ref="T42">SUMPRODUCT($L$9:$L$23,$K$9:$K$23,IF($B$9:$B$23=$B42,1,0),P$9:P$23)</f>
        <v>0</v>
      </c>
      <c r="U42" s="259" cm="1">
        <f t="array" ref="U42">SUMPRODUCT($L$9:$L$23,$K$9:$K$23,IF($B$9:$B$23=$B42,1,0),Q$9:Q$23)</f>
        <v>0</v>
      </c>
      <c r="V42" s="259" cm="1">
        <f t="array" ref="V42">SUMPRODUCT($L$9:$L$23,$K$9:$K$23,IF($B$9:$B$23=$B42,1,0),R$9:R$23)</f>
        <v>0</v>
      </c>
      <c r="W42" s="81"/>
    </row>
    <row r="43" spans="1:27" x14ac:dyDescent="0.3">
      <c r="A43" s="55">
        <f t="shared" ca="1" si="72"/>
        <v>7</v>
      </c>
      <c r="E43"/>
      <c r="F43"/>
      <c r="G43"/>
      <c r="H43"/>
      <c r="I43"/>
      <c r="J43"/>
      <c r="K43"/>
      <c r="L43" s="81" cm="1">
        <f t="array" ref="L43">SUMPRODUCT($L$9:$L$23,$K$9:$K$23,IF($B$9:$B$23=B43,1,0))</f>
        <v>0</v>
      </c>
      <c r="N43" s="81">
        <f t="shared" si="73"/>
        <v>0</v>
      </c>
      <c r="T43" s="259" cm="1">
        <f t="array" ref="T43">SUMPRODUCT($L$9:$L$23,$K$9:$K$23,IF($B$9:$B$23=$B43,1,0),P$9:P$23)</f>
        <v>0</v>
      </c>
      <c r="U43" s="259" cm="1">
        <f t="array" ref="U43">SUMPRODUCT($L$9:$L$23,$K$9:$K$23,IF($B$9:$B$23=$B43,1,0),Q$9:Q$23)</f>
        <v>0</v>
      </c>
      <c r="V43" s="259" cm="1">
        <f t="array" ref="V43">SUMPRODUCT($L$9:$L$23,$K$9:$K$23,IF($B$9:$B$23=$B43,1,0),R$9:R$23)</f>
        <v>0</v>
      </c>
    </row>
    <row r="44" spans="1:27" x14ac:dyDescent="0.3">
      <c r="E44"/>
      <c r="F44"/>
      <c r="G44"/>
      <c r="H44"/>
      <c r="I44"/>
      <c r="J44"/>
      <c r="K44"/>
      <c r="L44"/>
      <c r="M44"/>
    </row>
    <row r="45" spans="1:27" x14ac:dyDescent="0.3">
      <c r="E45"/>
      <c r="F45"/>
      <c r="G45"/>
      <c r="H45"/>
      <c r="I45"/>
      <c r="J45"/>
      <c r="K45"/>
      <c r="L45"/>
      <c r="M45"/>
    </row>
    <row r="46" spans="1:27" x14ac:dyDescent="0.3">
      <c r="E46"/>
      <c r="F46"/>
      <c r="G46"/>
      <c r="H46"/>
      <c r="I46"/>
      <c r="J46"/>
      <c r="K46"/>
      <c r="L46"/>
      <c r="M46"/>
    </row>
    <row r="284" spans="4:4" x14ac:dyDescent="0.3">
      <c r="D284" t="s">
        <v>173</v>
      </c>
    </row>
  </sheetData>
  <mergeCells count="23">
    <mergeCell ref="B5:B6"/>
    <mergeCell ref="A5:A6"/>
    <mergeCell ref="N5:N6"/>
    <mergeCell ref="M5:M6"/>
    <mergeCell ref="L5:L6"/>
    <mergeCell ref="K5:K6"/>
    <mergeCell ref="E5:E6"/>
    <mergeCell ref="F5:F6"/>
    <mergeCell ref="G5:G6"/>
    <mergeCell ref="H5:H6"/>
    <mergeCell ref="I5:I6"/>
    <mergeCell ref="J5:J6"/>
    <mergeCell ref="T35:T36"/>
    <mergeCell ref="U35:U36"/>
    <mergeCell ref="V35:V36"/>
    <mergeCell ref="W35:W36"/>
    <mergeCell ref="AI5:AI6"/>
    <mergeCell ref="AF5:AF6"/>
    <mergeCell ref="AE5:AE6"/>
    <mergeCell ref="AC5:AC6"/>
    <mergeCell ref="AH5:AH6"/>
    <mergeCell ref="AG5:AG6"/>
    <mergeCell ref="AD5:AD6"/>
  </mergeCells>
  <dataValidations count="7">
    <dataValidation type="list" allowBlank="1" showInputMessage="1" showErrorMessage="1" sqref="C21:C23 C9:C11 C14:C18" xr:uid="{8F4298F6-77A8-4C44-9CC7-CB002175F82E}">
      <formula1>categories</formula1>
    </dataValidation>
    <dataValidation type="decimal" allowBlank="1" showInputMessage="1" showErrorMessage="1" errorTitle="100% or more" error="For clients, only value of 100% or more are allowed" promptTitle="100% or more" prompt="For clients, only value of 100% or more are allowed" sqref="P10:P11" xr:uid="{23F839D1-A48F-4D66-964C-ECA1B9EF1AD7}">
      <formula1>1</formula1>
      <formula2>10</formula2>
    </dataValidation>
    <dataValidation type="decimal" allowBlank="1" showInputMessage="1" showErrorMessage="1" promptTitle="0% or negative" sqref="Q10:Q11" xr:uid="{61540C2E-16A5-4F4D-AB9B-6CE0C0E96CD0}">
      <formula1>-9</formula1>
      <formula2>0</formula2>
    </dataValidation>
    <dataValidation type="decimal" allowBlank="1" showInputMessage="1" showErrorMessage="1" errorTitle="Error" error="For clients, flex &amp; credits are rebates. So only 0% (no rebate) or negative value (eg. -25% rebate) are allowed" promptTitle="0% or negative" prompt="For clients, flex &amp; credits are rebates. So only 0% (no rebate) or negative value (eg. -25% rebate) are allowed" sqref="Q9" xr:uid="{E6C001DD-3588-4534-A624-66FE2BF79F69}">
      <formula1>-9</formula1>
      <formula2>0</formula2>
    </dataValidation>
    <dataValidation type="decimal" allowBlank="1" showInputMessage="1" showErrorMessage="1" errorTitle="Error" error="For clients, firm must 100% or more (eg. 150% firm - 50% flex)" promptTitle="100% or more" prompt="For clients, firm must 100% or more (eg. 150% firm - 50% flex)" sqref="P9" xr:uid="{32B47D11-BB51-4DEF-B721-F380A30A9117}">
      <formula1>1</formula1>
      <formula2>10</formula2>
    </dataValidation>
    <dataValidation type="decimal" allowBlank="1" showInputMessage="1" showErrorMessage="1" errorTitle="Error" error="For suppliers, only values between 0% and 100% are allowed for each priority. The sum must be 100%" promptTitle="Between 0% and 100%" prompt="Only values between 0% and 100% are allowed." sqref="P14:Q18" xr:uid="{DD5F6CEC-00E2-491D-A699-C50BAF74947A}">
      <formula1>0</formula1>
      <formula2>1</formula2>
    </dataValidation>
    <dataValidation type="decimal" allowBlank="1" showInputMessage="1" showErrorMessage="1" errorTitle="Between 0% and -100%" error="For investments, flex and credit must each be between 0% and -100%, and their sum must be -100%" promptTitle="Between 0% and -100%" prompt="Between 0% and -100%" sqref="Q21:Q23" xr:uid="{952D76E0-1E32-464B-AA19-C8AD551FC394}">
      <formula1>0</formula1>
      <formula2>1</formula2>
    </dataValidation>
  </dataValidations>
  <pageMargins left="0.7" right="0.7" top="0.75" bottom="0.75" header="0.3" footer="0.3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7318D6B2-63BD-4A36-A808-5548803797D1}">
            <x14:iconSet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NoIcons" iconId="0"/>
              <x14:cfIcon iconSet="3TrafficLights1" iconId="0"/>
              <x14:cfIcon iconSet="NoIcons" iconId="0"/>
            </x14:iconSet>
          </x14:cfRule>
          <xm:sqref>S9:S11</xm:sqref>
        </x14:conditionalFormatting>
        <x14:conditionalFormatting xmlns:xm="http://schemas.microsoft.com/office/excel/2006/main">
          <x14:cfRule type="iconSet" priority="5" id="{5CBB0420-BF8A-4048-B242-054967EB1A6A}">
            <x14:iconSet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NoIcons" iconId="0"/>
              <x14:cfIcon iconSet="3TrafficLights1" iconId="0"/>
              <x14:cfIcon iconSet="NoIcons" iconId="0"/>
            </x14:iconSet>
          </x14:cfRule>
          <xm:sqref>S14:S18</xm:sqref>
        </x14:conditionalFormatting>
        <x14:conditionalFormatting xmlns:xm="http://schemas.microsoft.com/office/excel/2006/main">
          <x14:cfRule type="iconSet" priority="1" id="{6AAD169C-B219-4784-806E-92182A1E13DE}">
            <x14:iconSet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NoIcons" iconId="0"/>
              <x14:cfIcon iconSet="3TrafficLights1" iconId="0"/>
              <x14:cfIcon iconSet="3TrafficLights1" iconId="0"/>
            </x14:iconSet>
          </x14:cfRule>
          <xm:sqref>S21:S23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CE53-DE29-400A-BE75-C7E5E77488C8}">
  <dimension ref="A1:U276"/>
  <sheetViews>
    <sheetView showGridLines="0" topLeftCell="B1" zoomScaleNormal="100" workbookViewId="0">
      <pane ySplit="3" topLeftCell="A4" activePane="bottomLeft" state="frozen"/>
      <selection activeCell="H25" sqref="H25:H28"/>
      <selection pane="bottomLeft" activeCell="H11" sqref="H9:H11"/>
    </sheetView>
  </sheetViews>
  <sheetFormatPr defaultColWidth="10.140625" defaultRowHeight="15" outlineLevelCol="1" x14ac:dyDescent="0.3"/>
  <cols>
    <col min="1" max="1" width="20" style="197" hidden="1" customWidth="1" outlineLevel="1"/>
    <col min="2" max="2" width="4.140625" customWidth="1" collapsed="1"/>
    <col min="3" max="3" width="4.140625" customWidth="1"/>
    <col min="4" max="6" width="11.42578125" customWidth="1"/>
    <col min="7" max="8" width="11.85546875" customWidth="1"/>
    <col min="9" max="12" width="11.42578125" customWidth="1"/>
  </cols>
  <sheetData>
    <row r="1" spans="1:21" ht="21" x14ac:dyDescent="0.4">
      <c r="A1" s="196" t="s">
        <v>215</v>
      </c>
      <c r="B1" s="1" t="s">
        <v>224</v>
      </c>
      <c r="J1" s="83" t="s">
        <v>191</v>
      </c>
    </row>
    <row r="3" spans="1:21" ht="30" x14ac:dyDescent="0.3">
      <c r="B3" s="286" t="s">
        <v>211</v>
      </c>
      <c r="C3" s="287"/>
      <c r="D3" s="287"/>
      <c r="E3" s="230"/>
      <c r="F3" s="231" t="s">
        <v>212</v>
      </c>
      <c r="G3" s="231" t="s">
        <v>214</v>
      </c>
      <c r="H3" s="231" t="s">
        <v>213</v>
      </c>
      <c r="I3" s="230"/>
      <c r="J3" s="230"/>
      <c r="K3" s="230"/>
      <c r="L3" s="230"/>
      <c r="M3" s="230"/>
      <c r="N3" s="230"/>
      <c r="O3" s="230"/>
      <c r="P3" s="230"/>
    </row>
    <row r="4" spans="1:21" x14ac:dyDescent="0.3">
      <c r="A4" s="226"/>
      <c r="B4" s="209"/>
      <c r="C4" s="209"/>
      <c r="D4" s="209"/>
      <c r="E4" s="209"/>
      <c r="F4" s="209"/>
    </row>
    <row r="5" spans="1:21" x14ac:dyDescent="0.3">
      <c r="A5" s="226"/>
      <c r="B5" s="219"/>
      <c r="C5" s="57" t="s">
        <v>223</v>
      </c>
      <c r="D5" s="209"/>
      <c r="E5" s="209"/>
      <c r="F5" s="209"/>
    </row>
    <row r="6" spans="1:21" x14ac:dyDescent="0.3">
      <c r="A6" s="198" t="s">
        <v>222</v>
      </c>
      <c r="B6" s="209"/>
      <c r="C6" s="209"/>
      <c r="D6" s="209" t="s">
        <v>62</v>
      </c>
      <c r="E6" s="209"/>
      <c r="F6" s="209" t="s">
        <v>34</v>
      </c>
      <c r="G6" s="227">
        <v>24</v>
      </c>
      <c r="H6" s="228">
        <f>$G$6</f>
        <v>24</v>
      </c>
      <c r="I6" s="209" t="s">
        <v>34</v>
      </c>
      <c r="J6" s="183" t="s">
        <v>28</v>
      </c>
    </row>
    <row r="7" spans="1:21" x14ac:dyDescent="0.3">
      <c r="C7" s="209"/>
      <c r="D7" s="209"/>
      <c r="E7" s="209"/>
      <c r="F7" s="209"/>
    </row>
    <row r="8" spans="1:21" x14ac:dyDescent="0.3">
      <c r="C8" s="57" t="s">
        <v>186</v>
      </c>
      <c r="D8" s="209"/>
      <c r="E8" s="209"/>
      <c r="F8" s="5"/>
      <c r="G8" s="5"/>
      <c r="H8" s="5"/>
      <c r="I8" s="5"/>
    </row>
    <row r="9" spans="1:21" x14ac:dyDescent="0.3">
      <c r="C9" s="209"/>
      <c r="D9" s="209" t="s">
        <v>46</v>
      </c>
      <c r="E9" s="209"/>
      <c r="F9" s="209" t="s">
        <v>42</v>
      </c>
      <c r="G9" s="187">
        <v>0</v>
      </c>
      <c r="H9" s="275">
        <f t="shared" ref="H9:H11" si="0">G9</f>
        <v>0</v>
      </c>
      <c r="J9" t="s">
        <v>54</v>
      </c>
      <c r="L9" s="184">
        <v>0</v>
      </c>
      <c r="M9" s="285" t="s">
        <v>192</v>
      </c>
      <c r="N9" s="281"/>
      <c r="O9" s="281"/>
    </row>
    <row r="10" spans="1:21" x14ac:dyDescent="0.3">
      <c r="A10" s="198" t="s">
        <v>49</v>
      </c>
      <c r="C10" s="209"/>
      <c r="D10" s="209" t="s">
        <v>47</v>
      </c>
      <c r="E10" s="209"/>
      <c r="F10" s="209" t="s">
        <v>42</v>
      </c>
      <c r="G10" s="187">
        <v>0.20880000000000001</v>
      </c>
      <c r="H10" s="275">
        <f t="shared" si="0"/>
        <v>0.20880000000000001</v>
      </c>
      <c r="J10" t="s">
        <v>55</v>
      </c>
      <c r="L10" s="125">
        <f>flex_rf+(1-L9)*(credit_rf-flex_rf)/2</f>
        <v>0.50440000000000007</v>
      </c>
      <c r="M10" s="281"/>
      <c r="N10" s="281"/>
      <c r="O10" s="281"/>
      <c r="P10" s="5"/>
      <c r="Q10" s="5"/>
      <c r="R10" s="5"/>
      <c r="S10" s="5"/>
      <c r="T10" s="5"/>
    </row>
    <row r="11" spans="1:21" x14ac:dyDescent="0.3">
      <c r="A11" s="198" t="s">
        <v>48</v>
      </c>
      <c r="C11" s="209"/>
      <c r="D11" s="209" t="s">
        <v>45</v>
      </c>
      <c r="E11" s="209"/>
      <c r="F11" s="209" t="s">
        <v>42</v>
      </c>
      <c r="G11" s="187">
        <v>0.8</v>
      </c>
      <c r="H11" s="275">
        <f t="shared" si="0"/>
        <v>0.8</v>
      </c>
      <c r="P11" s="5"/>
      <c r="Q11" s="5"/>
      <c r="R11" s="5"/>
      <c r="S11" s="5"/>
      <c r="T11" s="5"/>
    </row>
    <row r="12" spans="1:21" x14ac:dyDescent="0.3">
      <c r="C12" s="209"/>
      <c r="D12" s="209"/>
      <c r="E12" s="209"/>
      <c r="F12" s="209"/>
    </row>
    <row r="13" spans="1:21" x14ac:dyDescent="0.3">
      <c r="A13" s="198"/>
      <c r="C13" s="57" t="s">
        <v>187</v>
      </c>
      <c r="D13" s="5"/>
      <c r="E13" s="209"/>
      <c r="F13" s="5"/>
      <c r="H13" s="5"/>
      <c r="I13" s="181"/>
      <c r="P13" s="5"/>
      <c r="Q13" s="5"/>
      <c r="R13" s="5"/>
      <c r="S13" s="5"/>
      <c r="T13" s="5"/>
    </row>
    <row r="14" spans="1:21" x14ac:dyDescent="0.3">
      <c r="A14" s="198" t="s">
        <v>138</v>
      </c>
      <c r="C14" s="209"/>
      <c r="D14" s="5" t="s">
        <v>116</v>
      </c>
      <c r="E14" s="209"/>
      <c r="F14" s="5" t="s">
        <v>34</v>
      </c>
      <c r="G14" s="160">
        <v>3</v>
      </c>
      <c r="H14" s="224">
        <f t="shared" ref="H14" si="1">G14</f>
        <v>3</v>
      </c>
      <c r="I14" s="181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4"/>
    </row>
    <row r="15" spans="1:21" x14ac:dyDescent="0.3">
      <c r="A15" s="198" t="s">
        <v>137</v>
      </c>
      <c r="C15" s="209"/>
      <c r="D15" s="5" t="s">
        <v>115</v>
      </c>
      <c r="E15" s="209"/>
      <c r="F15" s="5" t="s">
        <v>34</v>
      </c>
      <c r="G15" s="160">
        <v>1</v>
      </c>
      <c r="H15" s="224">
        <v>1</v>
      </c>
      <c r="I15" s="181"/>
      <c r="J15" s="5"/>
      <c r="K15" s="5"/>
      <c r="L15" s="5"/>
      <c r="M15" s="5"/>
      <c r="N15" s="5"/>
      <c r="O15" s="170"/>
      <c r="P15" s="5"/>
      <c r="Q15" s="5"/>
      <c r="R15" s="5"/>
      <c r="S15" s="5"/>
      <c r="T15" s="5"/>
      <c r="U15" s="4"/>
    </row>
    <row r="16" spans="1:21" x14ac:dyDescent="0.3">
      <c r="A16" s="14"/>
      <c r="C16" s="209"/>
      <c r="D16" s="37"/>
      <c r="E16" s="209"/>
      <c r="F16" s="5"/>
      <c r="H16" s="5"/>
      <c r="I16" s="3"/>
      <c r="J16" s="5"/>
      <c r="K16" s="5"/>
      <c r="L16" s="5"/>
      <c r="M16" s="5"/>
      <c r="N16" s="5"/>
      <c r="O16" s="49"/>
      <c r="P16" s="170"/>
      <c r="Q16" s="182"/>
      <c r="R16" s="182"/>
      <c r="S16" s="182"/>
      <c r="T16" s="182"/>
      <c r="U16" s="4"/>
    </row>
    <row r="17" spans="1:21" x14ac:dyDescent="0.3">
      <c r="A17" s="14"/>
      <c r="C17" s="57" t="s">
        <v>220</v>
      </c>
      <c r="D17" s="5"/>
      <c r="E17" s="5"/>
      <c r="F17" s="5"/>
      <c r="H17" s="5"/>
      <c r="J17" s="5"/>
      <c r="K17" s="5"/>
      <c r="L17" s="5"/>
      <c r="M17" s="5"/>
      <c r="N17" s="5"/>
      <c r="O17" s="49"/>
      <c r="P17" s="182"/>
      <c r="Q17" s="182"/>
      <c r="R17" s="182"/>
      <c r="S17" s="182"/>
      <c r="T17" s="182"/>
      <c r="U17" s="4"/>
    </row>
    <row r="18" spans="1:21" x14ac:dyDescent="0.3">
      <c r="A18" s="198" t="s">
        <v>221</v>
      </c>
      <c r="C18" s="57"/>
      <c r="D18" s="209" t="s">
        <v>58</v>
      </c>
      <c r="E18" s="209"/>
      <c r="F18" s="209"/>
      <c r="G18" s="160">
        <v>10</v>
      </c>
      <c r="H18" s="251">
        <v>1</v>
      </c>
      <c r="I18" s="209" t="str">
        <f>currency&amp;"/token"</f>
        <v>£/token</v>
      </c>
      <c r="J18" s="183" t="s">
        <v>59</v>
      </c>
      <c r="K18" s="5"/>
      <c r="L18" s="5"/>
      <c r="M18" s="5"/>
      <c r="N18" s="5"/>
      <c r="O18" s="49"/>
      <c r="P18" s="182"/>
      <c r="Q18" s="182"/>
      <c r="R18" s="182"/>
      <c r="S18" s="182"/>
      <c r="T18" s="182"/>
      <c r="U18" s="4"/>
    </row>
    <row r="19" spans="1:21" x14ac:dyDescent="0.3">
      <c r="A19" s="14"/>
      <c r="C19" s="57"/>
      <c r="D19" s="5"/>
      <c r="E19" s="5"/>
      <c r="F19" s="5"/>
      <c r="H19" s="5"/>
      <c r="J19" s="5"/>
      <c r="K19" s="5"/>
      <c r="L19" s="5"/>
      <c r="M19" s="5"/>
      <c r="N19" s="5"/>
      <c r="O19" s="49"/>
      <c r="P19" s="182"/>
      <c r="Q19" s="182"/>
      <c r="R19" s="182"/>
      <c r="S19" s="182"/>
      <c r="T19" s="182"/>
      <c r="U19" s="4"/>
    </row>
    <row r="20" spans="1:21" x14ac:dyDescent="0.3">
      <c r="A20" s="198" t="s">
        <v>188</v>
      </c>
      <c r="C20" s="209"/>
      <c r="D20" s="5" t="s">
        <v>189</v>
      </c>
      <c r="E20" s="5"/>
      <c r="F20" s="5" t="s">
        <v>117</v>
      </c>
      <c r="G20" s="225">
        <v>0.25</v>
      </c>
      <c r="H20" s="223">
        <f>$G$20</f>
        <v>0.25</v>
      </c>
      <c r="I20" s="183" t="s">
        <v>65</v>
      </c>
      <c r="J20" s="5"/>
      <c r="K20" s="5"/>
      <c r="L20" s="5"/>
      <c r="M20" s="5"/>
      <c r="N20" s="5"/>
      <c r="O20" s="49"/>
      <c r="P20" s="182"/>
      <c r="Q20" s="182"/>
      <c r="R20" s="182"/>
      <c r="S20" s="182"/>
      <c r="T20" s="182"/>
      <c r="U20" s="4"/>
    </row>
    <row r="21" spans="1:21" x14ac:dyDescent="0.3">
      <c r="A21" s="198" t="s">
        <v>69</v>
      </c>
      <c r="C21" s="209"/>
      <c r="D21" s="5" t="s">
        <v>190</v>
      </c>
      <c r="E21" s="209"/>
      <c r="F21" s="209" t="s">
        <v>64</v>
      </c>
      <c r="H21" s="185">
        <f>(1+annual_uprate)^(1/12)-1</f>
        <v>1.8769265121506118E-2</v>
      </c>
      <c r="I21" s="183" t="s">
        <v>66</v>
      </c>
      <c r="J21" s="5"/>
      <c r="K21" s="5"/>
      <c r="L21" s="5"/>
      <c r="M21" s="5"/>
      <c r="N21" s="5"/>
      <c r="O21" s="49"/>
      <c r="P21" s="182"/>
      <c r="Q21" s="182"/>
      <c r="R21" s="182"/>
      <c r="S21" s="182"/>
      <c r="T21" s="182"/>
      <c r="U21" s="4"/>
    </row>
    <row r="22" spans="1:21" x14ac:dyDescent="0.3">
      <c r="A22" s="198" t="s">
        <v>68</v>
      </c>
      <c r="C22" s="209"/>
      <c r="D22" s="209" t="s">
        <v>70</v>
      </c>
      <c r="E22" s="209"/>
      <c r="F22" s="209"/>
      <c r="H22" s="189">
        <f>1/(1+monthly_uprate)</f>
        <v>0.98157652987375155</v>
      </c>
      <c r="I22" s="183" t="s">
        <v>71</v>
      </c>
      <c r="K22" s="5"/>
      <c r="L22" s="5"/>
      <c r="M22" s="5"/>
      <c r="N22" s="5"/>
      <c r="O22" s="49"/>
      <c r="P22" s="182"/>
      <c r="Q22" s="182"/>
      <c r="R22" s="182"/>
      <c r="S22" s="182"/>
      <c r="T22" s="182"/>
      <c r="U22" s="4"/>
    </row>
    <row r="23" spans="1:21" x14ac:dyDescent="0.3">
      <c r="C23" s="209"/>
      <c r="D23" s="209"/>
      <c r="E23" s="209"/>
      <c r="F23" s="209"/>
      <c r="J23" s="5"/>
      <c r="K23" s="5"/>
      <c r="L23" s="5"/>
      <c r="M23" s="5"/>
      <c r="N23" s="5"/>
      <c r="O23" s="49"/>
      <c r="P23" s="182"/>
      <c r="Q23" s="182"/>
      <c r="R23" s="182"/>
      <c r="S23" s="182"/>
      <c r="T23" s="182"/>
      <c r="U23" s="4"/>
    </row>
    <row r="24" spans="1:21" x14ac:dyDescent="0.3">
      <c r="C24" s="57" t="s">
        <v>185</v>
      </c>
      <c r="D24" s="209"/>
      <c r="E24" s="209"/>
      <c r="F24" s="209"/>
      <c r="G24" s="51"/>
      <c r="H24" s="52"/>
      <c r="I24" s="5"/>
      <c r="J24" s="5"/>
      <c r="K24" s="5"/>
      <c r="L24" s="5"/>
      <c r="M24" s="5"/>
      <c r="N24" s="5"/>
      <c r="O24" s="49"/>
      <c r="P24" s="182"/>
      <c r="Q24" s="182"/>
      <c r="R24" s="182"/>
      <c r="S24" s="182"/>
      <c r="T24" s="182"/>
      <c r="U24" s="4"/>
    </row>
    <row r="25" spans="1:21" x14ac:dyDescent="0.3">
      <c r="C25" s="209"/>
      <c r="D25" s="37" t="s">
        <v>97</v>
      </c>
      <c r="E25" s="209"/>
      <c r="F25" s="5" t="s">
        <v>42</v>
      </c>
      <c r="G25" s="222">
        <v>0.3</v>
      </c>
      <c r="H25" s="238">
        <f t="shared" ref="H25:H28" si="2">G25</f>
        <v>0.3</v>
      </c>
      <c r="I25" s="283" t="s">
        <v>228</v>
      </c>
      <c r="J25" s="284"/>
      <c r="K25" s="284"/>
      <c r="L25" s="284"/>
      <c r="M25" s="284"/>
      <c r="N25" s="5"/>
      <c r="O25" s="49"/>
      <c r="P25" s="182"/>
      <c r="Q25" s="182"/>
      <c r="R25" s="182"/>
      <c r="S25" s="182"/>
      <c r="T25" s="182"/>
      <c r="U25" s="4"/>
    </row>
    <row r="26" spans="1:21" x14ac:dyDescent="0.3">
      <c r="C26" s="209"/>
      <c r="D26" s="37" t="s">
        <v>96</v>
      </c>
      <c r="E26" s="209"/>
      <c r="F26" s="5" t="s">
        <v>42</v>
      </c>
      <c r="G26" s="222">
        <v>0.4</v>
      </c>
      <c r="H26" s="238">
        <f t="shared" si="2"/>
        <v>0.4</v>
      </c>
      <c r="I26" s="284"/>
      <c r="J26" s="284"/>
      <c r="K26" s="284"/>
      <c r="L26" s="284"/>
      <c r="M26" s="284"/>
      <c r="N26" s="5"/>
      <c r="O26" s="49"/>
      <c r="P26" s="182"/>
      <c r="Q26" s="182"/>
      <c r="R26" s="182"/>
      <c r="S26" s="182"/>
      <c r="T26" s="182"/>
      <c r="U26" s="4"/>
    </row>
    <row r="27" spans="1:21" x14ac:dyDescent="0.3">
      <c r="C27" s="209"/>
      <c r="D27" s="37" t="s">
        <v>95</v>
      </c>
      <c r="E27" s="209"/>
      <c r="F27" s="5" t="s">
        <v>42</v>
      </c>
      <c r="G27" s="222">
        <v>0.1</v>
      </c>
      <c r="H27" s="238">
        <f t="shared" si="2"/>
        <v>0.1</v>
      </c>
      <c r="I27" s="284"/>
      <c r="J27" s="284"/>
      <c r="K27" s="284"/>
      <c r="L27" s="284"/>
      <c r="M27" s="284"/>
      <c r="N27" s="5"/>
      <c r="O27" s="4"/>
      <c r="P27" s="4"/>
      <c r="Q27" s="4"/>
      <c r="R27" s="4"/>
      <c r="S27" s="4"/>
      <c r="T27" s="4"/>
      <c r="U27" s="4"/>
    </row>
    <row r="28" spans="1:21" x14ac:dyDescent="0.3">
      <c r="C28" s="209"/>
      <c r="D28" s="37" t="s">
        <v>92</v>
      </c>
      <c r="E28" s="209"/>
      <c r="F28" s="5" t="s">
        <v>42</v>
      </c>
      <c r="G28" s="222">
        <v>0.1</v>
      </c>
      <c r="H28" s="238">
        <f t="shared" si="2"/>
        <v>0.1</v>
      </c>
      <c r="I28" s="284"/>
      <c r="J28" s="284"/>
      <c r="K28" s="284"/>
      <c r="L28" s="284"/>
      <c r="M28" s="284"/>
      <c r="N28" s="5"/>
    </row>
    <row r="29" spans="1:21" x14ac:dyDescent="0.3">
      <c r="C29" s="209"/>
      <c r="D29" s="37" t="s">
        <v>94</v>
      </c>
      <c r="E29" s="229"/>
      <c r="F29" s="5" t="s">
        <v>42</v>
      </c>
      <c r="G29" s="49">
        <f>1-SUM(G25:G28)</f>
        <v>0.10000000000000009</v>
      </c>
      <c r="H29" s="49">
        <f>1-SUM(H25:H28)</f>
        <v>0.10000000000000009</v>
      </c>
      <c r="I29" s="284"/>
      <c r="J29" s="284"/>
      <c r="K29" s="284"/>
      <c r="L29" s="284"/>
      <c r="M29" s="284"/>
      <c r="N29" s="5"/>
    </row>
    <row r="30" spans="1:21" x14ac:dyDescent="0.3">
      <c r="C30" s="209"/>
      <c r="D30" s="35" t="s">
        <v>30</v>
      </c>
      <c r="E30" s="209"/>
      <c r="F30" s="35" t="s">
        <v>42</v>
      </c>
      <c r="G30" s="188">
        <f>SUM(G25:G29)</f>
        <v>1</v>
      </c>
      <c r="H30" s="188">
        <f>SUM(H25:H29)</f>
        <v>1</v>
      </c>
      <c r="J30" s="5"/>
      <c r="K30" s="5"/>
      <c r="L30" s="5"/>
      <c r="M30" s="5"/>
      <c r="N30" s="5"/>
    </row>
    <row r="31" spans="1:21" x14ac:dyDescent="0.3">
      <c r="C31" s="209"/>
      <c r="D31" s="209"/>
      <c r="E31" s="209"/>
      <c r="G31" s="232">
        <f>1-G30</f>
        <v>0</v>
      </c>
      <c r="H31" s="232">
        <f>1-H30</f>
        <v>0</v>
      </c>
    </row>
    <row r="32" spans="1:21" x14ac:dyDescent="0.3">
      <c r="C32" s="57" t="s">
        <v>10</v>
      </c>
      <c r="D32" s="209"/>
      <c r="E32" s="5"/>
      <c r="F32" s="5"/>
      <c r="G32" s="5"/>
      <c r="H32" s="5"/>
      <c r="I32" s="5"/>
    </row>
    <row r="33" spans="1:8" x14ac:dyDescent="0.3">
      <c r="C33" s="209"/>
      <c r="D33" s="230" t="s">
        <v>29</v>
      </c>
      <c r="E33" s="230"/>
      <c r="F33" s="230" t="s">
        <v>9</v>
      </c>
      <c r="G33" s="230"/>
    </row>
    <row r="34" spans="1:8" x14ac:dyDescent="0.3">
      <c r="A34" s="199" t="s">
        <v>18</v>
      </c>
      <c r="C34" s="209"/>
      <c r="D34" s="220" t="s">
        <v>19</v>
      </c>
      <c r="E34" s="220"/>
      <c r="F34" s="220" t="s">
        <v>11</v>
      </c>
      <c r="G34" s="220"/>
    </row>
    <row r="35" spans="1:8" x14ac:dyDescent="0.3">
      <c r="A35" s="199" t="s">
        <v>23</v>
      </c>
      <c r="C35" s="209"/>
      <c r="D35" s="220" t="s">
        <v>6</v>
      </c>
      <c r="E35" s="220"/>
      <c r="F35" s="220" t="s">
        <v>11</v>
      </c>
      <c r="G35" s="220"/>
    </row>
    <row r="36" spans="1:8" x14ac:dyDescent="0.3">
      <c r="C36" s="209"/>
      <c r="D36" s="220" t="s">
        <v>20</v>
      </c>
      <c r="E36" s="220"/>
      <c r="F36" s="220" t="s">
        <v>12</v>
      </c>
      <c r="G36" s="220"/>
    </row>
    <row r="37" spans="1:8" x14ac:dyDescent="0.3">
      <c r="C37" s="209"/>
      <c r="D37" s="220" t="s">
        <v>21</v>
      </c>
      <c r="E37" s="220"/>
      <c r="F37" s="220" t="s">
        <v>13</v>
      </c>
      <c r="G37" s="220"/>
    </row>
    <row r="38" spans="1:8" x14ac:dyDescent="0.3">
      <c r="C38" s="209"/>
      <c r="D38" s="220" t="s">
        <v>22</v>
      </c>
      <c r="E38" s="220"/>
      <c r="F38" s="220" t="s">
        <v>14</v>
      </c>
      <c r="G38" s="220"/>
    </row>
    <row r="39" spans="1:8" x14ac:dyDescent="0.3">
      <c r="C39" s="209"/>
      <c r="D39" s="220" t="s">
        <v>15</v>
      </c>
      <c r="E39" s="220"/>
      <c r="F39" s="220" t="s">
        <v>15</v>
      </c>
      <c r="G39" s="220"/>
      <c r="H39" s="183" t="s">
        <v>16</v>
      </c>
    </row>
    <row r="40" spans="1:8" x14ac:dyDescent="0.3">
      <c r="C40" s="209"/>
      <c r="D40" s="220" t="s">
        <v>15</v>
      </c>
      <c r="E40" s="220"/>
      <c r="F40" s="220" t="s">
        <v>15</v>
      </c>
      <c r="G40" s="220"/>
    </row>
    <row r="41" spans="1:8" x14ac:dyDescent="0.3">
      <c r="C41" s="209"/>
      <c r="D41" s="220" t="s">
        <v>15</v>
      </c>
      <c r="E41" s="220"/>
      <c r="F41" s="220" t="s">
        <v>15</v>
      </c>
      <c r="G41" s="220"/>
    </row>
    <row r="42" spans="1:8" x14ac:dyDescent="0.3">
      <c r="C42" s="209"/>
      <c r="D42" s="209"/>
      <c r="E42" s="209"/>
      <c r="F42" s="209"/>
      <c r="G42" s="209"/>
    </row>
    <row r="43" spans="1:8" x14ac:dyDescent="0.3">
      <c r="C43" s="209"/>
      <c r="D43" s="209"/>
      <c r="E43" s="209"/>
      <c r="F43" s="209"/>
      <c r="G43" s="209"/>
    </row>
    <row r="276" spans="5:5" x14ac:dyDescent="0.3">
      <c r="E276" t="s">
        <v>173</v>
      </c>
    </row>
  </sheetData>
  <mergeCells count="3">
    <mergeCell ref="I25:M29"/>
    <mergeCell ref="M9:O10"/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8864-589E-4215-BE07-83FC7AFF6090}">
  <sheetPr>
    <pageSetUpPr fitToPage="1"/>
  </sheetPr>
  <dimension ref="A1:AN374"/>
  <sheetViews>
    <sheetView showGridLines="0" tabSelected="1" zoomScale="85" zoomScaleNormal="85" zoomScaleSheetLayoutView="70" workbookViewId="0">
      <pane xSplit="9" ySplit="4" topLeftCell="J349" activePane="bottomRight" state="frozen"/>
      <selection activeCell="B1" sqref="B1"/>
      <selection pane="topRight" activeCell="J1" sqref="J1"/>
      <selection pane="bottomLeft" activeCell="B5" sqref="B5"/>
      <selection pane="bottomRight" activeCell="A375" sqref="A375:XFD375"/>
    </sheetView>
  </sheetViews>
  <sheetFormatPr defaultColWidth="9.42578125" defaultRowHeight="15" outlineLevelRow="2" outlineLevelCol="1" x14ac:dyDescent="0.3"/>
  <cols>
    <col min="1" max="1" width="19.28515625" style="198" hidden="1" customWidth="1" outlineLevel="1"/>
    <col min="2" max="2" width="7.42578125" style="5" customWidth="1" collapsed="1"/>
    <col min="3" max="3" width="26.28515625" style="5" customWidth="1"/>
    <col min="4" max="7" width="10.28515625" style="5" hidden="1" customWidth="1" outlineLevel="1"/>
    <col min="8" max="8" width="10.28515625" style="5" customWidth="1" collapsed="1"/>
    <col min="9" max="9" width="10.28515625" style="5" customWidth="1" outlineLevel="1" collapsed="1"/>
    <col min="10" max="10" width="10.28515625" style="5" customWidth="1"/>
    <col min="11" max="11" width="11" style="5" customWidth="1"/>
    <col min="12" max="15" width="9.140625" style="5" customWidth="1" outlineLevel="1"/>
    <col min="16" max="16" width="9.7109375" style="5" customWidth="1" outlineLevel="1"/>
    <col min="17" max="19" width="9.140625" style="5" customWidth="1" outlineLevel="1"/>
    <col min="20" max="23" width="9.140625" style="5" customWidth="1"/>
    <col min="24" max="31" width="9.140625" style="5" customWidth="1" outlineLevel="1"/>
    <col min="32" max="33" width="9.140625" style="5" customWidth="1"/>
    <col min="34" max="34" width="6.140625" style="5" customWidth="1"/>
    <col min="35" max="35" width="9.140625" style="5" customWidth="1"/>
    <col min="36" max="36" width="10" style="5" customWidth="1"/>
    <col min="37" max="37" width="3.5703125" style="5" hidden="1" customWidth="1" outlineLevel="1"/>
    <col min="38" max="39" width="9.140625" style="5" hidden="1" customWidth="1" outlineLevel="1"/>
    <col min="40" max="40" width="9.42578125" style="5" collapsed="1"/>
    <col min="41" max="16384" width="9.42578125" style="5"/>
  </cols>
  <sheetData>
    <row r="1" spans="1:39" ht="21" x14ac:dyDescent="0.3">
      <c r="A1" s="204" t="s">
        <v>215</v>
      </c>
      <c r="B1" s="54" t="s">
        <v>118</v>
      </c>
      <c r="AG1" s="83" t="s">
        <v>191</v>
      </c>
    </row>
    <row r="2" spans="1:39" x14ac:dyDescent="0.3">
      <c r="AI2" s="288" t="s">
        <v>234</v>
      </c>
      <c r="AJ2" s="282"/>
      <c r="AL2" s="288" t="s">
        <v>235</v>
      </c>
      <c r="AM2" s="282"/>
    </row>
    <row r="3" spans="1:39" s="44" customFormat="1" x14ac:dyDescent="0.3">
      <c r="A3" s="200"/>
      <c r="B3" s="72"/>
      <c r="C3" s="72"/>
      <c r="D3" s="298">
        <f>'2. Participants'!K6</f>
        <v>0</v>
      </c>
      <c r="E3" s="298">
        <f>'2. Participants'!L6</f>
        <v>0</v>
      </c>
      <c r="F3" s="298" t="str">
        <f>'2. Participants'!M5</f>
        <v>Starting / One-shot month</v>
      </c>
      <c r="G3" s="298" t="s">
        <v>119</v>
      </c>
      <c r="H3" s="72" t="s">
        <v>157</v>
      </c>
      <c r="I3" s="73"/>
      <c r="J3" s="67" t="s">
        <v>85</v>
      </c>
      <c r="K3" s="67"/>
      <c r="L3" s="67"/>
      <c r="M3" s="67"/>
      <c r="N3" s="67"/>
      <c r="O3" s="67"/>
      <c r="P3" s="74"/>
      <c r="Q3" s="74"/>
      <c r="R3" s="74"/>
      <c r="S3" s="74"/>
      <c r="T3" s="74"/>
      <c r="U3" s="75"/>
      <c r="V3" s="67" t="s">
        <v>84</v>
      </c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I3" s="282"/>
      <c r="AJ3" s="282"/>
      <c r="AK3" s="162"/>
      <c r="AL3" s="282"/>
      <c r="AM3" s="282"/>
    </row>
    <row r="4" spans="1:39" s="46" customFormat="1" x14ac:dyDescent="0.3">
      <c r="A4" s="198" t="s">
        <v>159</v>
      </c>
      <c r="B4" s="47"/>
      <c r="C4" s="47"/>
      <c r="D4" s="299"/>
      <c r="E4" s="299"/>
      <c r="F4" s="299"/>
      <c r="G4" s="300"/>
      <c r="H4" s="47" t="s">
        <v>158</v>
      </c>
      <c r="I4" s="69"/>
      <c r="J4" s="47">
        <v>1</v>
      </c>
      <c r="K4" s="47">
        <f>J4+1</f>
        <v>2</v>
      </c>
      <c r="L4" s="47">
        <f t="shared" ref="L4:AF4" si="0">K4+1</f>
        <v>3</v>
      </c>
      <c r="M4" s="47">
        <f t="shared" si="0"/>
        <v>4</v>
      </c>
      <c r="N4" s="47">
        <f t="shared" si="0"/>
        <v>5</v>
      </c>
      <c r="O4" s="47">
        <f t="shared" si="0"/>
        <v>6</v>
      </c>
      <c r="P4" s="47">
        <f t="shared" si="0"/>
        <v>7</v>
      </c>
      <c r="Q4" s="47">
        <f t="shared" si="0"/>
        <v>8</v>
      </c>
      <c r="R4" s="47">
        <f t="shared" si="0"/>
        <v>9</v>
      </c>
      <c r="S4" s="47">
        <f t="shared" si="0"/>
        <v>10</v>
      </c>
      <c r="T4" s="47">
        <f t="shared" si="0"/>
        <v>11</v>
      </c>
      <c r="U4" s="69">
        <f t="shared" si="0"/>
        <v>12</v>
      </c>
      <c r="V4" s="47">
        <f t="shared" si="0"/>
        <v>13</v>
      </c>
      <c r="W4" s="47">
        <f t="shared" si="0"/>
        <v>14</v>
      </c>
      <c r="X4" s="47">
        <f t="shared" si="0"/>
        <v>15</v>
      </c>
      <c r="Y4" s="47">
        <f t="shared" si="0"/>
        <v>16</v>
      </c>
      <c r="Z4" s="47">
        <f t="shared" si="0"/>
        <v>17</v>
      </c>
      <c r="AA4" s="47">
        <f t="shared" si="0"/>
        <v>18</v>
      </c>
      <c r="AB4" s="47">
        <f t="shared" si="0"/>
        <v>19</v>
      </c>
      <c r="AC4" s="47">
        <f t="shared" si="0"/>
        <v>20</v>
      </c>
      <c r="AD4" s="47">
        <f t="shared" si="0"/>
        <v>21</v>
      </c>
      <c r="AE4" s="47">
        <f t="shared" si="0"/>
        <v>22</v>
      </c>
      <c r="AF4" s="47">
        <f t="shared" si="0"/>
        <v>23</v>
      </c>
      <c r="AG4" s="47">
        <f>AF4+1</f>
        <v>24</v>
      </c>
      <c r="AI4" s="45">
        <v>1</v>
      </c>
      <c r="AJ4" s="45">
        <v>2</v>
      </c>
      <c r="AK4" s="163"/>
      <c r="AL4" s="45">
        <v>1</v>
      </c>
      <c r="AM4" s="45">
        <v>2</v>
      </c>
    </row>
    <row r="5" spans="1:39" x14ac:dyDescent="0.3">
      <c r="B5" s="34" t="s">
        <v>162</v>
      </c>
      <c r="I5" s="14"/>
      <c r="K5" s="17"/>
      <c r="L5" s="17"/>
      <c r="M5" s="17"/>
      <c r="N5" s="17"/>
      <c r="O5" s="17"/>
      <c r="P5" s="17"/>
      <c r="Q5" s="17"/>
      <c r="R5" s="17"/>
      <c r="S5" s="17"/>
      <c r="T5" s="17"/>
      <c r="U5" s="43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46"/>
      <c r="AI5" s="17"/>
      <c r="AJ5" s="17"/>
      <c r="AL5" s="17"/>
      <c r="AM5" s="17"/>
    </row>
    <row r="6" spans="1:39" hidden="1" outlineLevel="2" x14ac:dyDescent="0.3">
      <c r="B6" s="55">
        <f>'2. Participants'!A9</f>
        <v>1</v>
      </c>
      <c r="C6" s="37" t="str">
        <f>'2. Participants'!B9</f>
        <v>Clients</v>
      </c>
      <c r="D6" s="62">
        <f>'2. Participants'!K9</f>
        <v>20000</v>
      </c>
      <c r="E6" s="62">
        <f>'2. Participants'!L9</f>
        <v>1</v>
      </c>
      <c r="F6" s="62">
        <f>'2. Participants'!M9</f>
        <v>4</v>
      </c>
      <c r="H6" s="5" t="str">
        <f>currency</f>
        <v>£</v>
      </c>
      <c r="I6" s="14"/>
      <c r="J6" s="5">
        <f t="shared" ref="J6:S8" si="1">IF(recurring,IF(period&gt;=start,1,0),IF(period=start,1,0))*amount</f>
        <v>0</v>
      </c>
      <c r="K6" s="5">
        <f t="shared" si="1"/>
        <v>0</v>
      </c>
      <c r="L6" s="5">
        <f t="shared" si="1"/>
        <v>0</v>
      </c>
      <c r="M6" s="5">
        <f t="shared" si="1"/>
        <v>20000</v>
      </c>
      <c r="N6" s="5">
        <f t="shared" si="1"/>
        <v>20000</v>
      </c>
      <c r="O6" s="5">
        <f t="shared" si="1"/>
        <v>20000</v>
      </c>
      <c r="P6" s="5">
        <f t="shared" si="1"/>
        <v>20000</v>
      </c>
      <c r="Q6" s="5">
        <f t="shared" si="1"/>
        <v>20000</v>
      </c>
      <c r="R6" s="5">
        <f t="shared" si="1"/>
        <v>20000</v>
      </c>
      <c r="S6" s="5">
        <f t="shared" si="1"/>
        <v>20000</v>
      </c>
      <c r="T6" s="5">
        <f t="shared" ref="T6:AG8" si="2">IF(recurring,IF(period&gt;=start,1,0),IF(period=start,1,0))*amount</f>
        <v>20000</v>
      </c>
      <c r="U6" s="14">
        <f t="shared" si="2"/>
        <v>20000</v>
      </c>
      <c r="V6" s="5">
        <f t="shared" si="2"/>
        <v>20000</v>
      </c>
      <c r="W6" s="5">
        <f t="shared" si="2"/>
        <v>20000</v>
      </c>
      <c r="X6" s="5">
        <f t="shared" si="2"/>
        <v>20000</v>
      </c>
      <c r="Y6" s="5">
        <f t="shared" si="2"/>
        <v>20000</v>
      </c>
      <c r="Z6" s="5">
        <f t="shared" si="2"/>
        <v>20000</v>
      </c>
      <c r="AA6" s="5">
        <f t="shared" si="2"/>
        <v>20000</v>
      </c>
      <c r="AB6" s="5">
        <f t="shared" si="2"/>
        <v>20000</v>
      </c>
      <c r="AC6" s="5">
        <f t="shared" si="2"/>
        <v>20000</v>
      </c>
      <c r="AD6" s="5">
        <f t="shared" si="2"/>
        <v>20000</v>
      </c>
      <c r="AE6" s="5">
        <f t="shared" si="2"/>
        <v>20000</v>
      </c>
      <c r="AF6" s="5">
        <f t="shared" si="2"/>
        <v>20000</v>
      </c>
      <c r="AG6" s="5">
        <f t="shared" si="2"/>
        <v>20000</v>
      </c>
      <c r="AH6" s="46"/>
      <c r="AI6" s="5">
        <f t="shared" ref="AI6:AI8" si="3">SUM(J6:U6)</f>
        <v>180000</v>
      </c>
      <c r="AJ6" s="5">
        <f t="shared" ref="AJ6:AJ8" si="4">SUM(V6:AG6)</f>
        <v>240000</v>
      </c>
      <c r="AL6" s="5">
        <f t="shared" ref="AL6:AL8" si="5">AI6/12</f>
        <v>15000</v>
      </c>
      <c r="AM6" s="5">
        <f t="shared" ref="AM6:AM23" si="6">AJ6/12</f>
        <v>20000</v>
      </c>
    </row>
    <row r="7" spans="1:39" hidden="1" outlineLevel="2" x14ac:dyDescent="0.3">
      <c r="B7" s="55">
        <f>'2. Participants'!A10</f>
        <v>2</v>
      </c>
      <c r="C7" s="37">
        <f>'2. Participants'!B10</f>
        <v>0</v>
      </c>
      <c r="D7" s="62">
        <f>'2. Participants'!K10</f>
        <v>0</v>
      </c>
      <c r="E7" s="62">
        <f>'2. Participants'!L10</f>
        <v>0</v>
      </c>
      <c r="F7" s="62">
        <f>'2. Participants'!M10</f>
        <v>0</v>
      </c>
      <c r="H7" s="5" t="str">
        <f>currency</f>
        <v>£</v>
      </c>
      <c r="I7" s="14"/>
      <c r="J7" s="5">
        <f t="shared" si="1"/>
        <v>0</v>
      </c>
      <c r="K7" s="5">
        <f t="shared" si="1"/>
        <v>0</v>
      </c>
      <c r="L7" s="5">
        <f t="shared" si="1"/>
        <v>0</v>
      </c>
      <c r="M7" s="5">
        <f t="shared" si="1"/>
        <v>0</v>
      </c>
      <c r="N7" s="5">
        <f t="shared" si="1"/>
        <v>0</v>
      </c>
      <c r="O7" s="5">
        <f t="shared" si="1"/>
        <v>0</v>
      </c>
      <c r="P7" s="5">
        <f t="shared" si="1"/>
        <v>0</v>
      </c>
      <c r="Q7" s="5">
        <f t="shared" si="1"/>
        <v>0</v>
      </c>
      <c r="R7" s="5">
        <f t="shared" si="1"/>
        <v>0</v>
      </c>
      <c r="S7" s="5">
        <f t="shared" si="1"/>
        <v>0</v>
      </c>
      <c r="T7" s="5">
        <f t="shared" si="2"/>
        <v>0</v>
      </c>
      <c r="U7" s="14">
        <f t="shared" si="2"/>
        <v>0</v>
      </c>
      <c r="V7" s="5">
        <f t="shared" si="2"/>
        <v>0</v>
      </c>
      <c r="W7" s="5">
        <f t="shared" si="2"/>
        <v>0</v>
      </c>
      <c r="X7" s="5">
        <f t="shared" si="2"/>
        <v>0</v>
      </c>
      <c r="Y7" s="5">
        <f t="shared" si="2"/>
        <v>0</v>
      </c>
      <c r="Z7" s="5">
        <f t="shared" si="2"/>
        <v>0</v>
      </c>
      <c r="AA7" s="5">
        <f t="shared" si="2"/>
        <v>0</v>
      </c>
      <c r="AB7" s="5">
        <f t="shared" si="2"/>
        <v>0</v>
      </c>
      <c r="AC7" s="5">
        <f t="shared" si="2"/>
        <v>0</v>
      </c>
      <c r="AD7" s="5">
        <f t="shared" si="2"/>
        <v>0</v>
      </c>
      <c r="AE7" s="5">
        <f t="shared" si="2"/>
        <v>0</v>
      </c>
      <c r="AF7" s="5">
        <f t="shared" si="2"/>
        <v>0</v>
      </c>
      <c r="AG7" s="5">
        <f t="shared" si="2"/>
        <v>0</v>
      </c>
      <c r="AH7" s="46"/>
      <c r="AI7" s="5">
        <f t="shared" si="3"/>
        <v>0</v>
      </c>
      <c r="AJ7" s="5">
        <f t="shared" si="4"/>
        <v>0</v>
      </c>
      <c r="AL7" s="5">
        <f t="shared" si="5"/>
        <v>0</v>
      </c>
      <c r="AM7" s="5">
        <f t="shared" si="6"/>
        <v>0</v>
      </c>
    </row>
    <row r="8" spans="1:39" hidden="1" outlineLevel="2" x14ac:dyDescent="0.3">
      <c r="B8" s="55">
        <f>'2. Participants'!A11</f>
        <v>3</v>
      </c>
      <c r="C8" s="56">
        <f>'2. Participants'!B11</f>
        <v>0</v>
      </c>
      <c r="D8" s="64">
        <f>'2. Participants'!K11</f>
        <v>0</v>
      </c>
      <c r="E8" s="64">
        <f>'2. Participants'!L11</f>
        <v>0</v>
      </c>
      <c r="F8" s="64">
        <f>'2. Participants'!M11</f>
        <v>0</v>
      </c>
      <c r="G8" s="36"/>
      <c r="H8" s="36" t="str">
        <f>currency</f>
        <v>£</v>
      </c>
      <c r="I8" s="13"/>
      <c r="J8" s="36">
        <f t="shared" si="1"/>
        <v>0</v>
      </c>
      <c r="K8" s="36">
        <f t="shared" si="1"/>
        <v>0</v>
      </c>
      <c r="L8" s="36">
        <f t="shared" si="1"/>
        <v>0</v>
      </c>
      <c r="M8" s="36">
        <f t="shared" si="1"/>
        <v>0</v>
      </c>
      <c r="N8" s="36">
        <f t="shared" si="1"/>
        <v>0</v>
      </c>
      <c r="O8" s="36">
        <f t="shared" si="1"/>
        <v>0</v>
      </c>
      <c r="P8" s="36">
        <f t="shared" si="1"/>
        <v>0</v>
      </c>
      <c r="Q8" s="36">
        <f t="shared" si="1"/>
        <v>0</v>
      </c>
      <c r="R8" s="36">
        <f t="shared" si="1"/>
        <v>0</v>
      </c>
      <c r="S8" s="36">
        <f t="shared" si="1"/>
        <v>0</v>
      </c>
      <c r="T8" s="36">
        <f t="shared" si="2"/>
        <v>0</v>
      </c>
      <c r="U8" s="13">
        <f t="shared" si="2"/>
        <v>0</v>
      </c>
      <c r="V8" s="36">
        <f t="shared" si="2"/>
        <v>0</v>
      </c>
      <c r="W8" s="36">
        <f t="shared" si="2"/>
        <v>0</v>
      </c>
      <c r="X8" s="36">
        <f t="shared" si="2"/>
        <v>0</v>
      </c>
      <c r="Y8" s="36">
        <f t="shared" si="2"/>
        <v>0</v>
      </c>
      <c r="Z8" s="36">
        <f t="shared" si="2"/>
        <v>0</v>
      </c>
      <c r="AA8" s="36">
        <f t="shared" si="2"/>
        <v>0</v>
      </c>
      <c r="AB8" s="36">
        <f t="shared" si="2"/>
        <v>0</v>
      </c>
      <c r="AC8" s="36">
        <f t="shared" si="2"/>
        <v>0</v>
      </c>
      <c r="AD8" s="36">
        <f t="shared" si="2"/>
        <v>0</v>
      </c>
      <c r="AE8" s="36">
        <f t="shared" si="2"/>
        <v>0</v>
      </c>
      <c r="AF8" s="36">
        <f t="shared" si="2"/>
        <v>0</v>
      </c>
      <c r="AG8" s="36">
        <f t="shared" si="2"/>
        <v>0</v>
      </c>
      <c r="AH8" s="46"/>
      <c r="AI8" s="36">
        <f t="shared" si="3"/>
        <v>0</v>
      </c>
      <c r="AJ8" s="36">
        <f t="shared" si="4"/>
        <v>0</v>
      </c>
      <c r="AL8" s="36">
        <f t="shared" si="5"/>
        <v>0</v>
      </c>
      <c r="AM8" s="36">
        <f t="shared" si="6"/>
        <v>0</v>
      </c>
    </row>
    <row r="9" spans="1:39" hidden="1" outlineLevel="1" collapsed="1" x14ac:dyDescent="0.3">
      <c r="C9" s="48" t="s">
        <v>166</v>
      </c>
      <c r="D9" s="48"/>
      <c r="E9" s="48"/>
      <c r="F9" s="48"/>
      <c r="G9" s="48"/>
      <c r="H9" s="48" t="str">
        <f>currency</f>
        <v>£</v>
      </c>
      <c r="I9" s="143"/>
      <c r="J9" s="48">
        <f>SUM(J6:J8)</f>
        <v>0</v>
      </c>
      <c r="K9" s="48">
        <f t="shared" ref="K9:AG9" si="7">SUM(K6:K8)</f>
        <v>0</v>
      </c>
      <c r="L9" s="48">
        <f t="shared" si="7"/>
        <v>0</v>
      </c>
      <c r="M9" s="48">
        <f t="shared" si="7"/>
        <v>20000</v>
      </c>
      <c r="N9" s="48">
        <f t="shared" si="7"/>
        <v>20000</v>
      </c>
      <c r="O9" s="48">
        <f t="shared" si="7"/>
        <v>20000</v>
      </c>
      <c r="P9" s="48">
        <f t="shared" si="7"/>
        <v>20000</v>
      </c>
      <c r="Q9" s="48">
        <f t="shared" si="7"/>
        <v>20000</v>
      </c>
      <c r="R9" s="48">
        <f t="shared" si="7"/>
        <v>20000</v>
      </c>
      <c r="S9" s="48">
        <f t="shared" si="7"/>
        <v>20000</v>
      </c>
      <c r="T9" s="48">
        <f t="shared" si="7"/>
        <v>20000</v>
      </c>
      <c r="U9" s="143">
        <f t="shared" si="7"/>
        <v>20000</v>
      </c>
      <c r="V9" s="48">
        <f t="shared" si="7"/>
        <v>20000</v>
      </c>
      <c r="W9" s="48">
        <f t="shared" si="7"/>
        <v>20000</v>
      </c>
      <c r="X9" s="48">
        <f t="shared" si="7"/>
        <v>20000</v>
      </c>
      <c r="Y9" s="48">
        <f t="shared" si="7"/>
        <v>20000</v>
      </c>
      <c r="Z9" s="48">
        <f t="shared" si="7"/>
        <v>20000</v>
      </c>
      <c r="AA9" s="48">
        <f t="shared" si="7"/>
        <v>20000</v>
      </c>
      <c r="AB9" s="48">
        <f t="shared" si="7"/>
        <v>20000</v>
      </c>
      <c r="AC9" s="48">
        <f t="shared" si="7"/>
        <v>20000</v>
      </c>
      <c r="AD9" s="48">
        <f t="shared" si="7"/>
        <v>20000</v>
      </c>
      <c r="AE9" s="48">
        <f t="shared" si="7"/>
        <v>20000</v>
      </c>
      <c r="AF9" s="48">
        <f t="shared" si="7"/>
        <v>20000</v>
      </c>
      <c r="AG9" s="48">
        <f t="shared" si="7"/>
        <v>20000</v>
      </c>
      <c r="AH9" s="46"/>
      <c r="AI9" s="48">
        <f>SUM(J9:U9)</f>
        <v>180000</v>
      </c>
      <c r="AJ9" s="48">
        <f>SUM(V9:AG9)</f>
        <v>240000</v>
      </c>
      <c r="AL9" s="48">
        <f>AI9/12</f>
        <v>15000</v>
      </c>
      <c r="AM9" s="48">
        <f t="shared" si="6"/>
        <v>20000</v>
      </c>
    </row>
    <row r="10" spans="1:39" hidden="1" outlineLevel="2" x14ac:dyDescent="0.3">
      <c r="I10" s="14"/>
      <c r="U10" s="14"/>
      <c r="AH10" s="46"/>
    </row>
    <row r="11" spans="1:39" hidden="1" outlineLevel="2" x14ac:dyDescent="0.3">
      <c r="B11" s="55">
        <f>'2. Participants'!A14</f>
        <v>1</v>
      </c>
      <c r="C11" s="37" t="str">
        <f>'2. Participants'!B14</f>
        <v>Rebecca</v>
      </c>
      <c r="D11" s="62">
        <f>'2. Participants'!K14</f>
        <v>-6000</v>
      </c>
      <c r="E11" s="62">
        <f>'2. Participants'!L14</f>
        <v>1</v>
      </c>
      <c r="F11" s="62">
        <f>'2. Participants'!M14</f>
        <v>1</v>
      </c>
      <c r="H11" s="5" t="str">
        <f t="shared" ref="H11:H16" si="8">currency</f>
        <v>£</v>
      </c>
      <c r="I11" s="14"/>
      <c r="J11" s="5">
        <f t="shared" ref="J11:S15" si="9">IF(recurring,IF(period&gt;=start,1,0),IF(period=start,1,0))*amount</f>
        <v>-6000</v>
      </c>
      <c r="K11" s="5">
        <f t="shared" si="9"/>
        <v>-6000</v>
      </c>
      <c r="L11" s="5">
        <f t="shared" si="9"/>
        <v>-6000</v>
      </c>
      <c r="M11" s="5">
        <f t="shared" si="9"/>
        <v>-6000</v>
      </c>
      <c r="N11" s="5">
        <f t="shared" si="9"/>
        <v>-6000</v>
      </c>
      <c r="O11" s="5">
        <f t="shared" si="9"/>
        <v>-6000</v>
      </c>
      <c r="P11" s="5">
        <f t="shared" si="9"/>
        <v>-6000</v>
      </c>
      <c r="Q11" s="5">
        <f t="shared" si="9"/>
        <v>-6000</v>
      </c>
      <c r="R11" s="5">
        <f t="shared" si="9"/>
        <v>-6000</v>
      </c>
      <c r="S11" s="5">
        <f t="shared" si="9"/>
        <v>-6000</v>
      </c>
      <c r="T11" s="5">
        <f t="shared" ref="T11:AG15" si="10">IF(recurring,IF(period&gt;=start,1,0),IF(period=start,1,0))*amount</f>
        <v>-6000</v>
      </c>
      <c r="U11" s="14">
        <f t="shared" si="10"/>
        <v>-6000</v>
      </c>
      <c r="V11" s="5">
        <f t="shared" si="10"/>
        <v>-6000</v>
      </c>
      <c r="W11" s="5">
        <f t="shared" si="10"/>
        <v>-6000</v>
      </c>
      <c r="X11" s="5">
        <f t="shared" si="10"/>
        <v>-6000</v>
      </c>
      <c r="Y11" s="5">
        <f t="shared" si="10"/>
        <v>-6000</v>
      </c>
      <c r="Z11" s="5">
        <f t="shared" si="10"/>
        <v>-6000</v>
      </c>
      <c r="AA11" s="5">
        <f t="shared" si="10"/>
        <v>-6000</v>
      </c>
      <c r="AB11" s="5">
        <f t="shared" si="10"/>
        <v>-6000</v>
      </c>
      <c r="AC11" s="5">
        <f t="shared" si="10"/>
        <v>-6000</v>
      </c>
      <c r="AD11" s="5">
        <f t="shared" si="10"/>
        <v>-6000</v>
      </c>
      <c r="AE11" s="5">
        <f t="shared" si="10"/>
        <v>-6000</v>
      </c>
      <c r="AF11" s="5">
        <f t="shared" si="10"/>
        <v>-6000</v>
      </c>
      <c r="AG11" s="5">
        <f t="shared" si="10"/>
        <v>-6000</v>
      </c>
      <c r="AH11" s="46"/>
      <c r="AI11" s="5">
        <f t="shared" ref="AI11:AI16" si="11">SUM(J11:U11)</f>
        <v>-72000</v>
      </c>
      <c r="AJ11" s="5">
        <f t="shared" ref="AJ11:AJ16" si="12">SUM(V11:AG11)</f>
        <v>-72000</v>
      </c>
      <c r="AL11" s="5">
        <f t="shared" ref="AL11:AL23" si="13">AI11/12</f>
        <v>-6000</v>
      </c>
      <c r="AM11" s="5">
        <f t="shared" si="6"/>
        <v>-6000</v>
      </c>
    </row>
    <row r="12" spans="1:39" hidden="1" outlineLevel="2" x14ac:dyDescent="0.3">
      <c r="B12" s="55">
        <f>'2. Participants'!A15</f>
        <v>2</v>
      </c>
      <c r="C12" s="37" t="str">
        <f>'2. Participants'!B15</f>
        <v>Kate</v>
      </c>
      <c r="D12" s="62">
        <f>'2. Participants'!K15</f>
        <v>-3000</v>
      </c>
      <c r="E12" s="62">
        <f>'2. Participants'!L15</f>
        <v>1</v>
      </c>
      <c r="F12" s="62">
        <f>'2. Participants'!M15</f>
        <v>1</v>
      </c>
      <c r="H12" s="5" t="str">
        <f t="shared" si="8"/>
        <v>£</v>
      </c>
      <c r="I12" s="14"/>
      <c r="J12" s="5">
        <f t="shared" si="9"/>
        <v>-3000</v>
      </c>
      <c r="K12" s="5">
        <f t="shared" si="9"/>
        <v>-3000</v>
      </c>
      <c r="L12" s="5">
        <f t="shared" si="9"/>
        <v>-3000</v>
      </c>
      <c r="M12" s="5">
        <f t="shared" si="9"/>
        <v>-3000</v>
      </c>
      <c r="N12" s="5">
        <f t="shared" si="9"/>
        <v>-3000</v>
      </c>
      <c r="O12" s="5">
        <f t="shared" si="9"/>
        <v>-3000</v>
      </c>
      <c r="P12" s="5">
        <f t="shared" si="9"/>
        <v>-3000</v>
      </c>
      <c r="Q12" s="5">
        <f t="shared" si="9"/>
        <v>-3000</v>
      </c>
      <c r="R12" s="5">
        <f t="shared" si="9"/>
        <v>-3000</v>
      </c>
      <c r="S12" s="5">
        <f t="shared" si="9"/>
        <v>-3000</v>
      </c>
      <c r="T12" s="5">
        <f t="shared" si="10"/>
        <v>-3000</v>
      </c>
      <c r="U12" s="14">
        <f t="shared" si="10"/>
        <v>-3000</v>
      </c>
      <c r="V12" s="5">
        <f t="shared" si="10"/>
        <v>-3000</v>
      </c>
      <c r="W12" s="5">
        <f t="shared" si="10"/>
        <v>-3000</v>
      </c>
      <c r="X12" s="5">
        <f t="shared" si="10"/>
        <v>-3000</v>
      </c>
      <c r="Y12" s="5">
        <f t="shared" si="10"/>
        <v>-3000</v>
      </c>
      <c r="Z12" s="5">
        <f t="shared" si="10"/>
        <v>-3000</v>
      </c>
      <c r="AA12" s="5">
        <f t="shared" si="10"/>
        <v>-3000</v>
      </c>
      <c r="AB12" s="5">
        <f t="shared" si="10"/>
        <v>-3000</v>
      </c>
      <c r="AC12" s="5">
        <f t="shared" si="10"/>
        <v>-3000</v>
      </c>
      <c r="AD12" s="5">
        <f t="shared" si="10"/>
        <v>-3000</v>
      </c>
      <c r="AE12" s="5">
        <f t="shared" si="10"/>
        <v>-3000</v>
      </c>
      <c r="AF12" s="5">
        <f t="shared" si="10"/>
        <v>-3000</v>
      </c>
      <c r="AG12" s="5">
        <f t="shared" si="10"/>
        <v>-3000</v>
      </c>
      <c r="AH12" s="46"/>
      <c r="AI12" s="5">
        <f t="shared" si="11"/>
        <v>-36000</v>
      </c>
      <c r="AJ12" s="5">
        <f t="shared" si="12"/>
        <v>-36000</v>
      </c>
      <c r="AL12" s="5">
        <f t="shared" si="13"/>
        <v>-3000</v>
      </c>
      <c r="AM12" s="5">
        <f t="shared" si="6"/>
        <v>-3000</v>
      </c>
    </row>
    <row r="13" spans="1:39" hidden="1" outlineLevel="2" x14ac:dyDescent="0.3">
      <c r="B13" s="55">
        <f>'2. Participants'!A16</f>
        <v>3</v>
      </c>
      <c r="C13" s="37" t="str">
        <f>'2. Participants'!B16</f>
        <v>Andrew</v>
      </c>
      <c r="D13" s="62">
        <f>'2. Participants'!K16</f>
        <v>-3000</v>
      </c>
      <c r="E13" s="62">
        <f>'2. Participants'!L16</f>
        <v>1</v>
      </c>
      <c r="F13" s="62">
        <f>'2. Participants'!M16</f>
        <v>1</v>
      </c>
      <c r="H13" s="5" t="str">
        <f t="shared" si="8"/>
        <v>£</v>
      </c>
      <c r="I13" s="14"/>
      <c r="J13" s="5">
        <f t="shared" si="9"/>
        <v>-3000</v>
      </c>
      <c r="K13" s="5">
        <f t="shared" si="9"/>
        <v>-3000</v>
      </c>
      <c r="L13" s="5">
        <f t="shared" si="9"/>
        <v>-3000</v>
      </c>
      <c r="M13" s="5">
        <f t="shared" si="9"/>
        <v>-3000</v>
      </c>
      <c r="N13" s="5">
        <f t="shared" si="9"/>
        <v>-3000</v>
      </c>
      <c r="O13" s="5">
        <f t="shared" si="9"/>
        <v>-3000</v>
      </c>
      <c r="P13" s="5">
        <f t="shared" si="9"/>
        <v>-3000</v>
      </c>
      <c r="Q13" s="5">
        <f t="shared" si="9"/>
        <v>-3000</v>
      </c>
      <c r="R13" s="5">
        <f t="shared" si="9"/>
        <v>-3000</v>
      </c>
      <c r="S13" s="5">
        <f t="shared" si="9"/>
        <v>-3000</v>
      </c>
      <c r="T13" s="5">
        <f t="shared" si="10"/>
        <v>-3000</v>
      </c>
      <c r="U13" s="14">
        <f t="shared" si="10"/>
        <v>-3000</v>
      </c>
      <c r="V13" s="5">
        <f t="shared" si="10"/>
        <v>-3000</v>
      </c>
      <c r="W13" s="5">
        <f t="shared" si="10"/>
        <v>-3000</v>
      </c>
      <c r="X13" s="5">
        <f t="shared" si="10"/>
        <v>-3000</v>
      </c>
      <c r="Y13" s="5">
        <f t="shared" si="10"/>
        <v>-3000</v>
      </c>
      <c r="Z13" s="5">
        <f t="shared" si="10"/>
        <v>-3000</v>
      </c>
      <c r="AA13" s="5">
        <f t="shared" si="10"/>
        <v>-3000</v>
      </c>
      <c r="AB13" s="5">
        <f t="shared" si="10"/>
        <v>-3000</v>
      </c>
      <c r="AC13" s="5">
        <f t="shared" si="10"/>
        <v>-3000</v>
      </c>
      <c r="AD13" s="5">
        <f t="shared" si="10"/>
        <v>-3000</v>
      </c>
      <c r="AE13" s="5">
        <f t="shared" si="10"/>
        <v>-3000</v>
      </c>
      <c r="AF13" s="5">
        <f t="shared" si="10"/>
        <v>-3000</v>
      </c>
      <c r="AG13" s="5">
        <f t="shared" si="10"/>
        <v>-3000</v>
      </c>
      <c r="AH13" s="46"/>
      <c r="AI13" s="5">
        <f t="shared" si="11"/>
        <v>-36000</v>
      </c>
      <c r="AJ13" s="5">
        <f t="shared" si="12"/>
        <v>-36000</v>
      </c>
      <c r="AL13" s="5">
        <f t="shared" si="13"/>
        <v>-3000</v>
      </c>
      <c r="AM13" s="5">
        <f t="shared" si="6"/>
        <v>-3000</v>
      </c>
    </row>
    <row r="14" spans="1:39" hidden="1" outlineLevel="2" x14ac:dyDescent="0.3">
      <c r="B14" s="55">
        <f>'2. Participants'!A17</f>
        <v>4</v>
      </c>
      <c r="C14" s="37" t="str">
        <f>'2. Participants'!B17</f>
        <v>Suppliers</v>
      </c>
      <c r="D14" s="62">
        <f>'2. Participants'!K17</f>
        <v>-2000</v>
      </c>
      <c r="E14" s="62">
        <f>'2. Participants'!L17</f>
        <v>1</v>
      </c>
      <c r="F14" s="62">
        <f>'2. Participants'!M17</f>
        <v>1</v>
      </c>
      <c r="H14" s="5" t="str">
        <f t="shared" si="8"/>
        <v>£</v>
      </c>
      <c r="I14" s="14"/>
      <c r="J14" s="5">
        <f t="shared" si="9"/>
        <v>-2000</v>
      </c>
      <c r="K14" s="5">
        <f t="shared" si="9"/>
        <v>-2000</v>
      </c>
      <c r="L14" s="5">
        <f t="shared" si="9"/>
        <v>-2000</v>
      </c>
      <c r="M14" s="5">
        <f t="shared" si="9"/>
        <v>-2000</v>
      </c>
      <c r="N14" s="5">
        <f t="shared" si="9"/>
        <v>-2000</v>
      </c>
      <c r="O14" s="5">
        <f t="shared" si="9"/>
        <v>-2000</v>
      </c>
      <c r="P14" s="5">
        <f t="shared" si="9"/>
        <v>-2000</v>
      </c>
      <c r="Q14" s="5">
        <f t="shared" si="9"/>
        <v>-2000</v>
      </c>
      <c r="R14" s="5">
        <f t="shared" si="9"/>
        <v>-2000</v>
      </c>
      <c r="S14" s="5">
        <f t="shared" si="9"/>
        <v>-2000</v>
      </c>
      <c r="T14" s="5">
        <f t="shared" si="10"/>
        <v>-2000</v>
      </c>
      <c r="U14" s="14">
        <f t="shared" si="10"/>
        <v>-2000</v>
      </c>
      <c r="V14" s="5">
        <f t="shared" si="10"/>
        <v>-2000</v>
      </c>
      <c r="W14" s="5">
        <f t="shared" si="10"/>
        <v>-2000</v>
      </c>
      <c r="X14" s="5">
        <f t="shared" si="10"/>
        <v>-2000</v>
      </c>
      <c r="Y14" s="5">
        <f t="shared" si="10"/>
        <v>-2000</v>
      </c>
      <c r="Z14" s="5">
        <f t="shared" si="10"/>
        <v>-2000</v>
      </c>
      <c r="AA14" s="5">
        <f t="shared" si="10"/>
        <v>-2000</v>
      </c>
      <c r="AB14" s="5">
        <f t="shared" si="10"/>
        <v>-2000</v>
      </c>
      <c r="AC14" s="5">
        <f t="shared" si="10"/>
        <v>-2000</v>
      </c>
      <c r="AD14" s="5">
        <f t="shared" si="10"/>
        <v>-2000</v>
      </c>
      <c r="AE14" s="5">
        <f t="shared" si="10"/>
        <v>-2000</v>
      </c>
      <c r="AF14" s="5">
        <f t="shared" si="10"/>
        <v>-2000</v>
      </c>
      <c r="AG14" s="5">
        <f t="shared" si="10"/>
        <v>-2000</v>
      </c>
      <c r="AH14" s="46"/>
      <c r="AI14" s="5">
        <f t="shared" si="11"/>
        <v>-24000</v>
      </c>
      <c r="AJ14" s="5">
        <f t="shared" si="12"/>
        <v>-24000</v>
      </c>
      <c r="AL14" s="5">
        <f t="shared" si="13"/>
        <v>-2000</v>
      </c>
      <c r="AM14" s="5">
        <f t="shared" si="6"/>
        <v>-2000</v>
      </c>
    </row>
    <row r="15" spans="1:39" hidden="1" outlineLevel="2" x14ac:dyDescent="0.3">
      <c r="B15" s="55">
        <f>'2. Participants'!A18</f>
        <v>5</v>
      </c>
      <c r="C15" s="56">
        <f>'2. Participants'!B18</f>
        <v>0</v>
      </c>
      <c r="D15" s="64">
        <f>'2. Participants'!K18</f>
        <v>0</v>
      </c>
      <c r="E15" s="64">
        <f>'2. Participants'!L18</f>
        <v>0</v>
      </c>
      <c r="F15" s="64">
        <f>'2. Participants'!M18</f>
        <v>0</v>
      </c>
      <c r="G15" s="36"/>
      <c r="H15" s="36" t="str">
        <f t="shared" si="8"/>
        <v>£</v>
      </c>
      <c r="I15" s="13"/>
      <c r="J15" s="36">
        <f t="shared" si="9"/>
        <v>0</v>
      </c>
      <c r="K15" s="36">
        <f t="shared" si="9"/>
        <v>0</v>
      </c>
      <c r="L15" s="36">
        <f t="shared" si="9"/>
        <v>0</v>
      </c>
      <c r="M15" s="36">
        <f t="shared" si="9"/>
        <v>0</v>
      </c>
      <c r="N15" s="36">
        <f t="shared" si="9"/>
        <v>0</v>
      </c>
      <c r="O15" s="36">
        <f t="shared" si="9"/>
        <v>0</v>
      </c>
      <c r="P15" s="36">
        <f t="shared" si="9"/>
        <v>0</v>
      </c>
      <c r="Q15" s="36">
        <f t="shared" si="9"/>
        <v>0</v>
      </c>
      <c r="R15" s="36">
        <f t="shared" si="9"/>
        <v>0</v>
      </c>
      <c r="S15" s="36">
        <f t="shared" si="9"/>
        <v>0</v>
      </c>
      <c r="T15" s="36">
        <f t="shared" si="10"/>
        <v>0</v>
      </c>
      <c r="U15" s="13">
        <f t="shared" si="10"/>
        <v>0</v>
      </c>
      <c r="V15" s="36">
        <f t="shared" si="10"/>
        <v>0</v>
      </c>
      <c r="W15" s="36">
        <f t="shared" si="10"/>
        <v>0</v>
      </c>
      <c r="X15" s="36">
        <f t="shared" si="10"/>
        <v>0</v>
      </c>
      <c r="Y15" s="36">
        <f t="shared" si="10"/>
        <v>0</v>
      </c>
      <c r="Z15" s="36">
        <f t="shared" si="10"/>
        <v>0</v>
      </c>
      <c r="AA15" s="36">
        <f t="shared" si="10"/>
        <v>0</v>
      </c>
      <c r="AB15" s="36">
        <f t="shared" si="10"/>
        <v>0</v>
      </c>
      <c r="AC15" s="36">
        <f t="shared" si="10"/>
        <v>0</v>
      </c>
      <c r="AD15" s="36">
        <f t="shared" si="10"/>
        <v>0</v>
      </c>
      <c r="AE15" s="36">
        <f t="shared" si="10"/>
        <v>0</v>
      </c>
      <c r="AF15" s="36">
        <f t="shared" si="10"/>
        <v>0</v>
      </c>
      <c r="AG15" s="36">
        <f t="shared" si="10"/>
        <v>0</v>
      </c>
      <c r="AH15" s="46"/>
      <c r="AI15" s="36">
        <f t="shared" si="11"/>
        <v>0</v>
      </c>
      <c r="AJ15" s="36">
        <f t="shared" si="12"/>
        <v>0</v>
      </c>
      <c r="AL15" s="36">
        <f t="shared" si="13"/>
        <v>0</v>
      </c>
      <c r="AM15" s="36">
        <f t="shared" si="6"/>
        <v>0</v>
      </c>
    </row>
    <row r="16" spans="1:39" hidden="1" outlineLevel="1" collapsed="1" x14ac:dyDescent="0.3">
      <c r="C16" s="48" t="s">
        <v>164</v>
      </c>
      <c r="D16" s="48"/>
      <c r="E16" s="48"/>
      <c r="F16" s="48"/>
      <c r="G16" s="48"/>
      <c r="H16" s="48" t="str">
        <f t="shared" si="8"/>
        <v>£</v>
      </c>
      <c r="I16" s="143"/>
      <c r="J16" s="48">
        <f t="shared" ref="J16:AG16" si="14">SUM(J11:J15)</f>
        <v>-14000</v>
      </c>
      <c r="K16" s="48">
        <f t="shared" si="14"/>
        <v>-14000</v>
      </c>
      <c r="L16" s="48">
        <f t="shared" si="14"/>
        <v>-14000</v>
      </c>
      <c r="M16" s="48">
        <f t="shared" si="14"/>
        <v>-14000</v>
      </c>
      <c r="N16" s="48">
        <f t="shared" si="14"/>
        <v>-14000</v>
      </c>
      <c r="O16" s="48">
        <f t="shared" si="14"/>
        <v>-14000</v>
      </c>
      <c r="P16" s="48">
        <f t="shared" si="14"/>
        <v>-14000</v>
      </c>
      <c r="Q16" s="48">
        <f t="shared" si="14"/>
        <v>-14000</v>
      </c>
      <c r="R16" s="48">
        <f t="shared" si="14"/>
        <v>-14000</v>
      </c>
      <c r="S16" s="48">
        <f t="shared" si="14"/>
        <v>-14000</v>
      </c>
      <c r="T16" s="48">
        <f t="shared" si="14"/>
        <v>-14000</v>
      </c>
      <c r="U16" s="143">
        <f t="shared" si="14"/>
        <v>-14000</v>
      </c>
      <c r="V16" s="48">
        <f t="shared" si="14"/>
        <v>-14000</v>
      </c>
      <c r="W16" s="48">
        <f t="shared" si="14"/>
        <v>-14000</v>
      </c>
      <c r="X16" s="48">
        <f t="shared" si="14"/>
        <v>-14000</v>
      </c>
      <c r="Y16" s="48">
        <f t="shared" si="14"/>
        <v>-14000</v>
      </c>
      <c r="Z16" s="48">
        <f t="shared" si="14"/>
        <v>-14000</v>
      </c>
      <c r="AA16" s="48">
        <f t="shared" si="14"/>
        <v>-14000</v>
      </c>
      <c r="AB16" s="48">
        <f t="shared" si="14"/>
        <v>-14000</v>
      </c>
      <c r="AC16" s="48">
        <f t="shared" si="14"/>
        <v>-14000</v>
      </c>
      <c r="AD16" s="48">
        <f t="shared" si="14"/>
        <v>-14000</v>
      </c>
      <c r="AE16" s="48">
        <f t="shared" si="14"/>
        <v>-14000</v>
      </c>
      <c r="AF16" s="48">
        <f t="shared" si="14"/>
        <v>-14000</v>
      </c>
      <c r="AG16" s="48">
        <f t="shared" si="14"/>
        <v>-14000</v>
      </c>
      <c r="AH16" s="46"/>
      <c r="AI16" s="48">
        <f t="shared" si="11"/>
        <v>-168000</v>
      </c>
      <c r="AJ16" s="48">
        <f t="shared" si="12"/>
        <v>-168000</v>
      </c>
      <c r="AL16" s="48">
        <f t="shared" si="13"/>
        <v>-14000</v>
      </c>
      <c r="AM16" s="48">
        <f t="shared" si="6"/>
        <v>-14000</v>
      </c>
    </row>
    <row r="17" spans="1:39" hidden="1" outlineLevel="2" x14ac:dyDescent="0.3">
      <c r="I17" s="14"/>
      <c r="U17" s="14"/>
      <c r="AH17" s="46"/>
    </row>
    <row r="18" spans="1:39" hidden="1" outlineLevel="2" x14ac:dyDescent="0.3">
      <c r="B18" s="55">
        <f>'2. Participants'!A21</f>
        <v>1</v>
      </c>
      <c r="C18" s="37" t="str">
        <f>'2. Participants'!B21</f>
        <v>Rebecca</v>
      </c>
      <c r="D18" s="62">
        <f>'2. Participants'!K21</f>
        <v>20000</v>
      </c>
      <c r="E18" s="62">
        <f>'2. Participants'!L21</f>
        <v>0</v>
      </c>
      <c r="F18" s="62">
        <f>'2. Participants'!M21</f>
        <v>1</v>
      </c>
      <c r="H18" s="5" t="str">
        <f>currency</f>
        <v>£</v>
      </c>
      <c r="I18" s="14"/>
      <c r="J18" s="5">
        <f t="shared" ref="J18:S20" si="15">IF(recurring,IF(period&gt;=start,1,0),IF(period=start,1,0))*amount</f>
        <v>20000</v>
      </c>
      <c r="K18" s="5">
        <f t="shared" si="15"/>
        <v>0</v>
      </c>
      <c r="L18" s="5">
        <f t="shared" si="15"/>
        <v>0</v>
      </c>
      <c r="M18" s="5">
        <f t="shared" si="15"/>
        <v>0</v>
      </c>
      <c r="N18" s="5">
        <f t="shared" si="15"/>
        <v>0</v>
      </c>
      <c r="O18" s="5">
        <f t="shared" si="15"/>
        <v>0</v>
      </c>
      <c r="P18" s="5">
        <f t="shared" si="15"/>
        <v>0</v>
      </c>
      <c r="Q18" s="5">
        <f t="shared" si="15"/>
        <v>0</v>
      </c>
      <c r="R18" s="5">
        <f t="shared" si="15"/>
        <v>0</v>
      </c>
      <c r="S18" s="5">
        <f t="shared" si="15"/>
        <v>0</v>
      </c>
      <c r="T18" s="5">
        <f t="shared" ref="T18:AG20" si="16">IF(recurring,IF(period&gt;=start,1,0),IF(period=start,1,0))*amount</f>
        <v>0</v>
      </c>
      <c r="U18" s="14">
        <f t="shared" si="16"/>
        <v>0</v>
      </c>
      <c r="V18" s="5">
        <f t="shared" si="16"/>
        <v>0</v>
      </c>
      <c r="W18" s="5">
        <f t="shared" si="16"/>
        <v>0</v>
      </c>
      <c r="X18" s="5">
        <f t="shared" si="16"/>
        <v>0</v>
      </c>
      <c r="Y18" s="5">
        <f t="shared" si="16"/>
        <v>0</v>
      </c>
      <c r="Z18" s="5">
        <f t="shared" si="16"/>
        <v>0</v>
      </c>
      <c r="AA18" s="5">
        <f t="shared" si="16"/>
        <v>0</v>
      </c>
      <c r="AB18" s="5">
        <f t="shared" si="16"/>
        <v>0</v>
      </c>
      <c r="AC18" s="5">
        <f t="shared" si="16"/>
        <v>0</v>
      </c>
      <c r="AD18" s="5">
        <f t="shared" si="16"/>
        <v>0</v>
      </c>
      <c r="AE18" s="5">
        <f t="shared" si="16"/>
        <v>0</v>
      </c>
      <c r="AF18" s="5">
        <f t="shared" si="16"/>
        <v>0</v>
      </c>
      <c r="AG18" s="5">
        <f t="shared" si="16"/>
        <v>0</v>
      </c>
      <c r="AH18" s="46"/>
      <c r="AI18" s="5">
        <f t="shared" ref="AI18:AI25" si="17">SUM(J18:U18)</f>
        <v>20000</v>
      </c>
      <c r="AJ18" s="5">
        <f>SUM(V18:AG18)</f>
        <v>0</v>
      </c>
      <c r="AL18" s="5">
        <f t="shared" si="13"/>
        <v>1666.6666666666667</v>
      </c>
      <c r="AM18" s="5">
        <f t="shared" si="6"/>
        <v>0</v>
      </c>
    </row>
    <row r="19" spans="1:39" hidden="1" outlineLevel="2" x14ac:dyDescent="0.3">
      <c r="B19" s="55">
        <f>'2. Participants'!A22</f>
        <v>2</v>
      </c>
      <c r="C19" s="37">
        <f>'2. Participants'!B22</f>
        <v>0</v>
      </c>
      <c r="D19" s="62">
        <f>'2. Participants'!K22</f>
        <v>0</v>
      </c>
      <c r="E19" s="62">
        <f>'2. Participants'!L22</f>
        <v>0</v>
      </c>
      <c r="F19" s="62">
        <f>'2. Participants'!M22</f>
        <v>0</v>
      </c>
      <c r="H19" s="5" t="str">
        <f>currency</f>
        <v>£</v>
      </c>
      <c r="I19" s="14"/>
      <c r="J19" s="5">
        <f t="shared" si="15"/>
        <v>0</v>
      </c>
      <c r="K19" s="5">
        <f t="shared" si="15"/>
        <v>0</v>
      </c>
      <c r="L19" s="5">
        <f t="shared" si="15"/>
        <v>0</v>
      </c>
      <c r="M19" s="5">
        <f t="shared" si="15"/>
        <v>0</v>
      </c>
      <c r="N19" s="5">
        <f t="shared" si="15"/>
        <v>0</v>
      </c>
      <c r="O19" s="5">
        <f t="shared" si="15"/>
        <v>0</v>
      </c>
      <c r="P19" s="5">
        <f t="shared" si="15"/>
        <v>0</v>
      </c>
      <c r="Q19" s="5">
        <f t="shared" si="15"/>
        <v>0</v>
      </c>
      <c r="R19" s="5">
        <f t="shared" si="15"/>
        <v>0</v>
      </c>
      <c r="S19" s="5">
        <f t="shared" si="15"/>
        <v>0</v>
      </c>
      <c r="T19" s="5">
        <f t="shared" si="16"/>
        <v>0</v>
      </c>
      <c r="U19" s="14">
        <f t="shared" si="16"/>
        <v>0</v>
      </c>
      <c r="V19" s="5">
        <f t="shared" si="16"/>
        <v>0</v>
      </c>
      <c r="W19" s="5">
        <f t="shared" si="16"/>
        <v>0</v>
      </c>
      <c r="X19" s="5">
        <f t="shared" si="16"/>
        <v>0</v>
      </c>
      <c r="Y19" s="5">
        <f t="shared" si="16"/>
        <v>0</v>
      </c>
      <c r="Z19" s="5">
        <f t="shared" si="16"/>
        <v>0</v>
      </c>
      <c r="AA19" s="5">
        <f t="shared" si="16"/>
        <v>0</v>
      </c>
      <c r="AB19" s="5">
        <f t="shared" si="16"/>
        <v>0</v>
      </c>
      <c r="AC19" s="5">
        <f t="shared" si="16"/>
        <v>0</v>
      </c>
      <c r="AD19" s="5">
        <f t="shared" si="16"/>
        <v>0</v>
      </c>
      <c r="AE19" s="5">
        <f t="shared" si="16"/>
        <v>0</v>
      </c>
      <c r="AF19" s="5">
        <f t="shared" si="16"/>
        <v>0</v>
      </c>
      <c r="AG19" s="5">
        <f t="shared" si="16"/>
        <v>0</v>
      </c>
      <c r="AH19" s="46"/>
      <c r="AI19" s="5">
        <f t="shared" si="17"/>
        <v>0</v>
      </c>
      <c r="AJ19" s="5">
        <f>SUM(V19:AG19)</f>
        <v>0</v>
      </c>
      <c r="AL19" s="5">
        <f t="shared" si="13"/>
        <v>0</v>
      </c>
      <c r="AM19" s="5">
        <f t="shared" si="6"/>
        <v>0</v>
      </c>
    </row>
    <row r="20" spans="1:39" hidden="1" outlineLevel="2" x14ac:dyDescent="0.3">
      <c r="B20" s="55">
        <f>'2. Participants'!A23</f>
        <v>3</v>
      </c>
      <c r="C20" s="56">
        <f>'2. Participants'!B23</f>
        <v>0</v>
      </c>
      <c r="D20" s="64">
        <f>'2. Participants'!K23</f>
        <v>0</v>
      </c>
      <c r="E20" s="64">
        <f>'2. Participants'!L23</f>
        <v>0</v>
      </c>
      <c r="F20" s="64">
        <f>'2. Participants'!M23</f>
        <v>0</v>
      </c>
      <c r="G20" s="36"/>
      <c r="H20" s="36" t="str">
        <f>currency</f>
        <v>£</v>
      </c>
      <c r="I20" s="13"/>
      <c r="J20" s="36">
        <f t="shared" si="15"/>
        <v>0</v>
      </c>
      <c r="K20" s="36">
        <f t="shared" si="15"/>
        <v>0</v>
      </c>
      <c r="L20" s="36">
        <f t="shared" si="15"/>
        <v>0</v>
      </c>
      <c r="M20" s="36">
        <f t="shared" si="15"/>
        <v>0</v>
      </c>
      <c r="N20" s="36">
        <f t="shared" si="15"/>
        <v>0</v>
      </c>
      <c r="O20" s="36">
        <f t="shared" si="15"/>
        <v>0</v>
      </c>
      <c r="P20" s="36">
        <f t="shared" si="15"/>
        <v>0</v>
      </c>
      <c r="Q20" s="36">
        <f t="shared" si="15"/>
        <v>0</v>
      </c>
      <c r="R20" s="36">
        <f t="shared" si="15"/>
        <v>0</v>
      </c>
      <c r="S20" s="36">
        <f t="shared" si="15"/>
        <v>0</v>
      </c>
      <c r="T20" s="36">
        <f t="shared" si="16"/>
        <v>0</v>
      </c>
      <c r="U20" s="13">
        <f t="shared" si="16"/>
        <v>0</v>
      </c>
      <c r="V20" s="36">
        <f t="shared" si="16"/>
        <v>0</v>
      </c>
      <c r="W20" s="36">
        <f t="shared" si="16"/>
        <v>0</v>
      </c>
      <c r="X20" s="36">
        <f t="shared" si="16"/>
        <v>0</v>
      </c>
      <c r="Y20" s="36">
        <f t="shared" si="16"/>
        <v>0</v>
      </c>
      <c r="Z20" s="36">
        <f t="shared" si="16"/>
        <v>0</v>
      </c>
      <c r="AA20" s="36">
        <f t="shared" si="16"/>
        <v>0</v>
      </c>
      <c r="AB20" s="36">
        <f t="shared" si="16"/>
        <v>0</v>
      </c>
      <c r="AC20" s="36">
        <f t="shared" si="16"/>
        <v>0</v>
      </c>
      <c r="AD20" s="36">
        <f t="shared" si="16"/>
        <v>0</v>
      </c>
      <c r="AE20" s="36">
        <f t="shared" si="16"/>
        <v>0</v>
      </c>
      <c r="AF20" s="36">
        <f t="shared" si="16"/>
        <v>0</v>
      </c>
      <c r="AG20" s="36">
        <f t="shared" si="16"/>
        <v>0</v>
      </c>
      <c r="AH20" s="46"/>
      <c r="AI20" s="36">
        <f t="shared" si="17"/>
        <v>0</v>
      </c>
      <c r="AJ20" s="36">
        <f>SUM(V20:AG20)</f>
        <v>0</v>
      </c>
      <c r="AL20" s="36">
        <f t="shared" si="13"/>
        <v>0</v>
      </c>
      <c r="AM20" s="36">
        <f t="shared" si="6"/>
        <v>0</v>
      </c>
    </row>
    <row r="21" spans="1:39" hidden="1" outlineLevel="1" collapsed="1" x14ac:dyDescent="0.3">
      <c r="C21" s="48" t="s">
        <v>165</v>
      </c>
      <c r="D21" s="48"/>
      <c r="E21" s="48"/>
      <c r="F21" s="48"/>
      <c r="G21" s="48"/>
      <c r="H21" s="48" t="str">
        <f>currency</f>
        <v>£</v>
      </c>
      <c r="I21" s="143"/>
      <c r="J21" s="48">
        <f>SUM(J18:J20)</f>
        <v>20000</v>
      </c>
      <c r="K21" s="48">
        <f t="shared" ref="K21" si="18">SUM(K18:K20)</f>
        <v>0</v>
      </c>
      <c r="L21" s="48">
        <f t="shared" ref="L21" si="19">SUM(L18:L20)</f>
        <v>0</v>
      </c>
      <c r="M21" s="48">
        <f t="shared" ref="M21" si="20">SUM(M18:M20)</f>
        <v>0</v>
      </c>
      <c r="N21" s="48">
        <f t="shared" ref="N21" si="21">SUM(N18:N20)</f>
        <v>0</v>
      </c>
      <c r="O21" s="48">
        <f t="shared" ref="O21" si="22">SUM(O18:O20)</f>
        <v>0</v>
      </c>
      <c r="P21" s="48">
        <f t="shared" ref="P21" si="23">SUM(P18:P20)</f>
        <v>0</v>
      </c>
      <c r="Q21" s="48">
        <f t="shared" ref="Q21" si="24">SUM(Q18:Q20)</f>
        <v>0</v>
      </c>
      <c r="R21" s="48">
        <f t="shared" ref="R21" si="25">SUM(R18:R20)</f>
        <v>0</v>
      </c>
      <c r="S21" s="48">
        <f t="shared" ref="S21" si="26">SUM(S18:S20)</f>
        <v>0</v>
      </c>
      <c r="T21" s="48">
        <f t="shared" ref="T21" si="27">SUM(T18:T20)</f>
        <v>0</v>
      </c>
      <c r="U21" s="143">
        <f t="shared" ref="U21" si="28">SUM(U18:U20)</f>
        <v>0</v>
      </c>
      <c r="V21" s="48">
        <f t="shared" ref="V21" si="29">SUM(V18:V20)</f>
        <v>0</v>
      </c>
      <c r="W21" s="48">
        <f t="shared" ref="W21" si="30">SUM(W18:W20)</f>
        <v>0</v>
      </c>
      <c r="X21" s="48">
        <f t="shared" ref="X21" si="31">SUM(X18:X20)</f>
        <v>0</v>
      </c>
      <c r="Y21" s="48">
        <f t="shared" ref="Y21" si="32">SUM(Y18:Y20)</f>
        <v>0</v>
      </c>
      <c r="Z21" s="48">
        <f t="shared" ref="Z21" si="33">SUM(Z18:Z20)</f>
        <v>0</v>
      </c>
      <c r="AA21" s="48">
        <f t="shared" ref="AA21" si="34">SUM(AA18:AA20)</f>
        <v>0</v>
      </c>
      <c r="AB21" s="48">
        <f t="shared" ref="AB21" si="35">SUM(AB18:AB20)</f>
        <v>0</v>
      </c>
      <c r="AC21" s="48">
        <f t="shared" ref="AC21" si="36">SUM(AC18:AC20)</f>
        <v>0</v>
      </c>
      <c r="AD21" s="48">
        <f t="shared" ref="AD21" si="37">SUM(AD18:AD20)</f>
        <v>0</v>
      </c>
      <c r="AE21" s="48">
        <f t="shared" ref="AE21" si="38">SUM(AE18:AE20)</f>
        <v>0</v>
      </c>
      <c r="AF21" s="48">
        <f t="shared" ref="AF21" si="39">SUM(AF18:AF20)</f>
        <v>0</v>
      </c>
      <c r="AG21" s="48">
        <f t="shared" ref="AG21" si="40">SUM(AG18:AG20)</f>
        <v>0</v>
      </c>
      <c r="AH21" s="46"/>
      <c r="AI21" s="48">
        <f t="shared" si="17"/>
        <v>20000</v>
      </c>
      <c r="AJ21" s="48">
        <f>SUM(V21:AG21)</f>
        <v>0</v>
      </c>
      <c r="AL21" s="48">
        <f t="shared" si="13"/>
        <v>1666.6666666666667</v>
      </c>
      <c r="AM21" s="48">
        <f t="shared" si="6"/>
        <v>0</v>
      </c>
    </row>
    <row r="22" spans="1:39" hidden="1" outlineLevel="2" x14ac:dyDescent="0.3">
      <c r="I22" s="14"/>
      <c r="U22" s="14"/>
      <c r="AH22" s="46"/>
    </row>
    <row r="23" spans="1:39" s="48" customFormat="1" hidden="1" outlineLevel="1" collapsed="1" x14ac:dyDescent="0.3">
      <c r="A23" s="201"/>
      <c r="C23" s="141" t="s">
        <v>30</v>
      </c>
      <c r="D23" s="141"/>
      <c r="E23" s="141"/>
      <c r="F23" s="141"/>
      <c r="G23" s="141"/>
      <c r="H23" s="141" t="str">
        <f>currency</f>
        <v>£</v>
      </c>
      <c r="I23" s="142"/>
      <c r="J23" s="141">
        <f>J21+J16+J9</f>
        <v>6000</v>
      </c>
      <c r="K23" s="141">
        <f t="shared" ref="K23:AG23" si="41">K21+K16+K9</f>
        <v>-14000</v>
      </c>
      <c r="L23" s="141">
        <f t="shared" si="41"/>
        <v>-14000</v>
      </c>
      <c r="M23" s="141">
        <f t="shared" si="41"/>
        <v>6000</v>
      </c>
      <c r="N23" s="141">
        <f t="shared" si="41"/>
        <v>6000</v>
      </c>
      <c r="O23" s="141">
        <f t="shared" si="41"/>
        <v>6000</v>
      </c>
      <c r="P23" s="141">
        <f t="shared" si="41"/>
        <v>6000</v>
      </c>
      <c r="Q23" s="141">
        <f t="shared" si="41"/>
        <v>6000</v>
      </c>
      <c r="R23" s="141">
        <f t="shared" si="41"/>
        <v>6000</v>
      </c>
      <c r="S23" s="141">
        <f t="shared" si="41"/>
        <v>6000</v>
      </c>
      <c r="T23" s="141">
        <f t="shared" si="41"/>
        <v>6000</v>
      </c>
      <c r="U23" s="142">
        <f t="shared" si="41"/>
        <v>6000</v>
      </c>
      <c r="V23" s="141">
        <f t="shared" si="41"/>
        <v>6000</v>
      </c>
      <c r="W23" s="141">
        <f t="shared" si="41"/>
        <v>6000</v>
      </c>
      <c r="X23" s="141">
        <f t="shared" si="41"/>
        <v>6000</v>
      </c>
      <c r="Y23" s="141">
        <f t="shared" si="41"/>
        <v>6000</v>
      </c>
      <c r="Z23" s="141">
        <f t="shared" si="41"/>
        <v>6000</v>
      </c>
      <c r="AA23" s="141">
        <f t="shared" si="41"/>
        <v>6000</v>
      </c>
      <c r="AB23" s="141">
        <f t="shared" si="41"/>
        <v>6000</v>
      </c>
      <c r="AC23" s="141">
        <f t="shared" si="41"/>
        <v>6000</v>
      </c>
      <c r="AD23" s="141">
        <f t="shared" si="41"/>
        <v>6000</v>
      </c>
      <c r="AE23" s="141">
        <f t="shared" si="41"/>
        <v>6000</v>
      </c>
      <c r="AF23" s="141">
        <f t="shared" si="41"/>
        <v>6000</v>
      </c>
      <c r="AG23" s="141">
        <f t="shared" si="41"/>
        <v>6000</v>
      </c>
      <c r="AH23" s="46"/>
      <c r="AI23" s="141">
        <f t="shared" si="17"/>
        <v>32000</v>
      </c>
      <c r="AJ23" s="141">
        <f>SUM(V23:AG23)</f>
        <v>72000</v>
      </c>
      <c r="AL23" s="141">
        <f t="shared" si="13"/>
        <v>2666.6666666666665</v>
      </c>
      <c r="AM23" s="141">
        <f t="shared" si="6"/>
        <v>6000</v>
      </c>
    </row>
    <row r="24" spans="1:39" hidden="1" outlineLevel="2" x14ac:dyDescent="0.3">
      <c r="C24" s="5" t="s">
        <v>133</v>
      </c>
      <c r="H24" s="5" t="str">
        <f>currency</f>
        <v>£</v>
      </c>
      <c r="I24" s="14"/>
      <c r="J24" s="60">
        <f>J23+I24</f>
        <v>6000</v>
      </c>
      <c r="K24" s="60">
        <f t="shared" ref="K24:AG24" si="42">K23+J24</f>
        <v>-8000</v>
      </c>
      <c r="L24" s="60">
        <f t="shared" si="42"/>
        <v>-22000</v>
      </c>
      <c r="M24" s="60">
        <f t="shared" si="42"/>
        <v>-16000</v>
      </c>
      <c r="N24" s="60">
        <f t="shared" si="42"/>
        <v>-10000</v>
      </c>
      <c r="O24" s="60">
        <f t="shared" si="42"/>
        <v>-4000</v>
      </c>
      <c r="P24" s="60">
        <f t="shared" si="42"/>
        <v>2000</v>
      </c>
      <c r="Q24" s="60">
        <f t="shared" si="42"/>
        <v>8000</v>
      </c>
      <c r="R24" s="60">
        <f t="shared" si="42"/>
        <v>14000</v>
      </c>
      <c r="S24" s="60">
        <f t="shared" si="42"/>
        <v>20000</v>
      </c>
      <c r="T24" s="60">
        <f t="shared" si="42"/>
        <v>26000</v>
      </c>
      <c r="U24" s="61">
        <f t="shared" si="42"/>
        <v>32000</v>
      </c>
      <c r="V24" s="60">
        <f t="shared" si="42"/>
        <v>38000</v>
      </c>
      <c r="W24" s="60">
        <f t="shared" si="42"/>
        <v>44000</v>
      </c>
      <c r="X24" s="60">
        <f t="shared" si="42"/>
        <v>50000</v>
      </c>
      <c r="Y24" s="60">
        <f t="shared" si="42"/>
        <v>56000</v>
      </c>
      <c r="Z24" s="60">
        <f t="shared" si="42"/>
        <v>62000</v>
      </c>
      <c r="AA24" s="60">
        <f t="shared" si="42"/>
        <v>68000</v>
      </c>
      <c r="AB24" s="60">
        <f t="shared" si="42"/>
        <v>74000</v>
      </c>
      <c r="AC24" s="60">
        <f t="shared" si="42"/>
        <v>80000</v>
      </c>
      <c r="AD24" s="60">
        <f t="shared" si="42"/>
        <v>86000</v>
      </c>
      <c r="AE24" s="60">
        <f t="shared" si="42"/>
        <v>92000</v>
      </c>
      <c r="AF24" s="60">
        <f t="shared" si="42"/>
        <v>98000</v>
      </c>
      <c r="AG24" s="60">
        <f t="shared" si="42"/>
        <v>104000</v>
      </c>
      <c r="AH24" s="46"/>
      <c r="AI24" s="159">
        <f t="shared" ref="AI24" si="43">U24</f>
        <v>32000</v>
      </c>
      <c r="AJ24" s="159">
        <f t="shared" ref="AJ24" si="44">AG24</f>
        <v>104000</v>
      </c>
      <c r="AL24" s="60"/>
      <c r="AM24" s="60"/>
    </row>
    <row r="25" spans="1:39" hidden="1" outlineLevel="2" x14ac:dyDescent="0.3">
      <c r="C25" s="35" t="s">
        <v>120</v>
      </c>
      <c r="D25" s="35"/>
      <c r="E25" s="35"/>
      <c r="F25" s="35"/>
      <c r="G25" s="35"/>
      <c r="H25" s="35" t="str">
        <f>currency</f>
        <v>£</v>
      </c>
      <c r="I25" s="41"/>
      <c r="J25" s="35">
        <f t="shared" ref="J25:AG25" si="45">J9+J16</f>
        <v>-14000</v>
      </c>
      <c r="K25" s="35">
        <f t="shared" si="45"/>
        <v>-14000</v>
      </c>
      <c r="L25" s="35">
        <f t="shared" si="45"/>
        <v>-14000</v>
      </c>
      <c r="M25" s="35">
        <f t="shared" si="45"/>
        <v>6000</v>
      </c>
      <c r="N25" s="35">
        <f t="shared" si="45"/>
        <v>6000</v>
      </c>
      <c r="O25" s="35">
        <f t="shared" si="45"/>
        <v>6000</v>
      </c>
      <c r="P25" s="35">
        <f t="shared" si="45"/>
        <v>6000</v>
      </c>
      <c r="Q25" s="35">
        <f t="shared" si="45"/>
        <v>6000</v>
      </c>
      <c r="R25" s="35">
        <f t="shared" si="45"/>
        <v>6000</v>
      </c>
      <c r="S25" s="35">
        <f t="shared" si="45"/>
        <v>6000</v>
      </c>
      <c r="T25" s="35">
        <f t="shared" si="45"/>
        <v>6000</v>
      </c>
      <c r="U25" s="41">
        <f t="shared" si="45"/>
        <v>6000</v>
      </c>
      <c r="V25" s="35">
        <f t="shared" si="45"/>
        <v>6000</v>
      </c>
      <c r="W25" s="35">
        <f t="shared" si="45"/>
        <v>6000</v>
      </c>
      <c r="X25" s="35">
        <f t="shared" si="45"/>
        <v>6000</v>
      </c>
      <c r="Y25" s="35">
        <f t="shared" si="45"/>
        <v>6000</v>
      </c>
      <c r="Z25" s="35">
        <f t="shared" si="45"/>
        <v>6000</v>
      </c>
      <c r="AA25" s="35">
        <f t="shared" si="45"/>
        <v>6000</v>
      </c>
      <c r="AB25" s="35">
        <f t="shared" si="45"/>
        <v>6000</v>
      </c>
      <c r="AC25" s="35">
        <f t="shared" si="45"/>
        <v>6000</v>
      </c>
      <c r="AD25" s="35">
        <f t="shared" si="45"/>
        <v>6000</v>
      </c>
      <c r="AE25" s="35">
        <f t="shared" si="45"/>
        <v>6000</v>
      </c>
      <c r="AF25" s="35">
        <f t="shared" si="45"/>
        <v>6000</v>
      </c>
      <c r="AG25" s="35">
        <f t="shared" si="45"/>
        <v>6000</v>
      </c>
      <c r="AH25" s="46"/>
      <c r="AI25" s="35">
        <f t="shared" si="17"/>
        <v>12000</v>
      </c>
      <c r="AJ25" s="35">
        <f>SUM(V25:AG25)</f>
        <v>72000</v>
      </c>
      <c r="AL25" s="35">
        <f>AI25/12</f>
        <v>1000</v>
      </c>
      <c r="AM25" s="35">
        <f>AJ25/12</f>
        <v>6000</v>
      </c>
    </row>
    <row r="26" spans="1:39" collapsed="1" x14ac:dyDescent="0.3">
      <c r="I26" s="14"/>
      <c r="U26" s="14"/>
      <c r="AH26" s="46"/>
    </row>
    <row r="27" spans="1:39" x14ac:dyDescent="0.3">
      <c r="B27" s="34" t="s">
        <v>136</v>
      </c>
      <c r="D27" s="53"/>
      <c r="I27" s="14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43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46"/>
      <c r="AI27" s="17"/>
      <c r="AJ27" s="17"/>
      <c r="AL27" s="17"/>
      <c r="AM27" s="17"/>
    </row>
    <row r="28" spans="1:39" hidden="1" outlineLevel="2" x14ac:dyDescent="0.3">
      <c r="B28" s="55">
        <f>B$6</f>
        <v>1</v>
      </c>
      <c r="C28" s="37" t="str">
        <f>C$6</f>
        <v>Clients</v>
      </c>
      <c r="D28" s="63">
        <f>'2. Participants'!P9</f>
        <v>1</v>
      </c>
      <c r="E28" s="58"/>
      <c r="F28" s="58"/>
      <c r="G28" s="175"/>
      <c r="H28" s="5" t="str">
        <f>currency</f>
        <v>£</v>
      </c>
      <c r="I28" s="14"/>
      <c r="J28" s="5">
        <f t="shared" ref="J28:AG28" si="46">J6*amount</f>
        <v>0</v>
      </c>
      <c r="K28" s="5">
        <f t="shared" si="46"/>
        <v>0</v>
      </c>
      <c r="L28" s="5">
        <f t="shared" si="46"/>
        <v>0</v>
      </c>
      <c r="M28" s="5">
        <f t="shared" si="46"/>
        <v>20000</v>
      </c>
      <c r="N28" s="5">
        <f t="shared" si="46"/>
        <v>20000</v>
      </c>
      <c r="O28" s="5">
        <f t="shared" si="46"/>
        <v>20000</v>
      </c>
      <c r="P28" s="5">
        <f t="shared" si="46"/>
        <v>20000</v>
      </c>
      <c r="Q28" s="5">
        <f t="shared" si="46"/>
        <v>20000</v>
      </c>
      <c r="R28" s="5">
        <f t="shared" si="46"/>
        <v>20000</v>
      </c>
      <c r="S28" s="5">
        <f t="shared" si="46"/>
        <v>20000</v>
      </c>
      <c r="T28" s="5">
        <f t="shared" si="46"/>
        <v>20000</v>
      </c>
      <c r="U28" s="14">
        <f t="shared" si="46"/>
        <v>20000</v>
      </c>
      <c r="V28" s="5">
        <f t="shared" si="46"/>
        <v>20000</v>
      </c>
      <c r="W28" s="5">
        <f t="shared" si="46"/>
        <v>20000</v>
      </c>
      <c r="X28" s="5">
        <f t="shared" si="46"/>
        <v>20000</v>
      </c>
      <c r="Y28" s="5">
        <f t="shared" si="46"/>
        <v>20000</v>
      </c>
      <c r="Z28" s="5">
        <f t="shared" si="46"/>
        <v>20000</v>
      </c>
      <c r="AA28" s="5">
        <f t="shared" si="46"/>
        <v>20000</v>
      </c>
      <c r="AB28" s="5">
        <f t="shared" si="46"/>
        <v>20000</v>
      </c>
      <c r="AC28" s="5">
        <f t="shared" si="46"/>
        <v>20000</v>
      </c>
      <c r="AD28" s="5">
        <f t="shared" si="46"/>
        <v>20000</v>
      </c>
      <c r="AE28" s="5">
        <f t="shared" si="46"/>
        <v>20000</v>
      </c>
      <c r="AF28" s="5">
        <f t="shared" si="46"/>
        <v>20000</v>
      </c>
      <c r="AG28" s="5">
        <f t="shared" si="46"/>
        <v>20000</v>
      </c>
      <c r="AH28" s="46"/>
      <c r="AI28" s="5">
        <f t="shared" ref="AI28:AI31" si="47">SUM(J28:U28)</f>
        <v>180000</v>
      </c>
      <c r="AJ28" s="5">
        <f>SUM(V28:AG28)</f>
        <v>240000</v>
      </c>
      <c r="AL28" s="5">
        <f t="shared" ref="AL28:AL30" si="48">AI28/12</f>
        <v>15000</v>
      </c>
      <c r="AM28" s="5">
        <f t="shared" ref="AM28:AM31" si="49">AJ28/12</f>
        <v>20000</v>
      </c>
    </row>
    <row r="29" spans="1:39" hidden="1" outlineLevel="2" x14ac:dyDescent="0.3">
      <c r="B29" s="55">
        <f>B$7</f>
        <v>2</v>
      </c>
      <c r="C29" s="37">
        <f>C$7</f>
        <v>0</v>
      </c>
      <c r="D29" s="63">
        <f>'2. Participants'!P10</f>
        <v>0</v>
      </c>
      <c r="E29" s="58"/>
      <c r="F29" s="58"/>
      <c r="G29" s="175"/>
      <c r="H29" s="5" t="str">
        <f>currency</f>
        <v>£</v>
      </c>
      <c r="I29" s="14"/>
      <c r="J29" s="5">
        <f t="shared" ref="J29:AG29" si="50">J7*amount</f>
        <v>0</v>
      </c>
      <c r="K29" s="5">
        <f t="shared" si="50"/>
        <v>0</v>
      </c>
      <c r="L29" s="5">
        <f t="shared" si="50"/>
        <v>0</v>
      </c>
      <c r="M29" s="5">
        <f t="shared" si="50"/>
        <v>0</v>
      </c>
      <c r="N29" s="5">
        <f t="shared" si="50"/>
        <v>0</v>
      </c>
      <c r="O29" s="5">
        <f t="shared" si="50"/>
        <v>0</v>
      </c>
      <c r="P29" s="5">
        <f t="shared" si="50"/>
        <v>0</v>
      </c>
      <c r="Q29" s="5">
        <f t="shared" si="50"/>
        <v>0</v>
      </c>
      <c r="R29" s="5">
        <f t="shared" si="50"/>
        <v>0</v>
      </c>
      <c r="S29" s="5">
        <f t="shared" si="50"/>
        <v>0</v>
      </c>
      <c r="T29" s="5">
        <f t="shared" si="50"/>
        <v>0</v>
      </c>
      <c r="U29" s="14">
        <f t="shared" si="50"/>
        <v>0</v>
      </c>
      <c r="V29" s="5">
        <f t="shared" si="50"/>
        <v>0</v>
      </c>
      <c r="W29" s="5">
        <f t="shared" si="50"/>
        <v>0</v>
      </c>
      <c r="X29" s="5">
        <f t="shared" si="50"/>
        <v>0</v>
      </c>
      <c r="Y29" s="5">
        <f t="shared" si="50"/>
        <v>0</v>
      </c>
      <c r="Z29" s="5">
        <f t="shared" si="50"/>
        <v>0</v>
      </c>
      <c r="AA29" s="5">
        <f t="shared" si="50"/>
        <v>0</v>
      </c>
      <c r="AB29" s="5">
        <f t="shared" si="50"/>
        <v>0</v>
      </c>
      <c r="AC29" s="5">
        <f t="shared" si="50"/>
        <v>0</v>
      </c>
      <c r="AD29" s="5">
        <f t="shared" si="50"/>
        <v>0</v>
      </c>
      <c r="AE29" s="5">
        <f t="shared" si="50"/>
        <v>0</v>
      </c>
      <c r="AF29" s="5">
        <f t="shared" si="50"/>
        <v>0</v>
      </c>
      <c r="AG29" s="5">
        <f t="shared" si="50"/>
        <v>0</v>
      </c>
      <c r="AH29" s="46"/>
      <c r="AI29" s="5">
        <f t="shared" si="47"/>
        <v>0</v>
      </c>
      <c r="AJ29" s="5">
        <f>SUM(V29:AG29)</f>
        <v>0</v>
      </c>
      <c r="AL29" s="5">
        <f t="shared" si="48"/>
        <v>0</v>
      </c>
      <c r="AM29" s="5">
        <f t="shared" si="49"/>
        <v>0</v>
      </c>
    </row>
    <row r="30" spans="1:39" hidden="1" outlineLevel="2" x14ac:dyDescent="0.3">
      <c r="B30" s="55">
        <f>B$8</f>
        <v>3</v>
      </c>
      <c r="C30" s="56">
        <f>C$8</f>
        <v>0</v>
      </c>
      <c r="D30" s="65">
        <f>'2. Participants'!P11</f>
        <v>0</v>
      </c>
      <c r="E30" s="59"/>
      <c r="F30" s="59"/>
      <c r="G30" s="176"/>
      <c r="H30" s="36" t="str">
        <f>currency</f>
        <v>£</v>
      </c>
      <c r="I30" s="13"/>
      <c r="J30" s="36">
        <f t="shared" ref="J30:AG30" si="51">J8*amount</f>
        <v>0</v>
      </c>
      <c r="K30" s="36">
        <f t="shared" si="51"/>
        <v>0</v>
      </c>
      <c r="L30" s="36">
        <f t="shared" si="51"/>
        <v>0</v>
      </c>
      <c r="M30" s="36">
        <f t="shared" si="51"/>
        <v>0</v>
      </c>
      <c r="N30" s="36">
        <f t="shared" si="51"/>
        <v>0</v>
      </c>
      <c r="O30" s="36">
        <f t="shared" si="51"/>
        <v>0</v>
      </c>
      <c r="P30" s="36">
        <f t="shared" si="51"/>
        <v>0</v>
      </c>
      <c r="Q30" s="36">
        <f t="shared" si="51"/>
        <v>0</v>
      </c>
      <c r="R30" s="36">
        <f t="shared" si="51"/>
        <v>0</v>
      </c>
      <c r="S30" s="36">
        <f t="shared" si="51"/>
        <v>0</v>
      </c>
      <c r="T30" s="36">
        <f t="shared" si="51"/>
        <v>0</v>
      </c>
      <c r="U30" s="13">
        <f t="shared" si="51"/>
        <v>0</v>
      </c>
      <c r="V30" s="36">
        <f t="shared" si="51"/>
        <v>0</v>
      </c>
      <c r="W30" s="36">
        <f t="shared" si="51"/>
        <v>0</v>
      </c>
      <c r="X30" s="36">
        <f t="shared" si="51"/>
        <v>0</v>
      </c>
      <c r="Y30" s="36">
        <f t="shared" si="51"/>
        <v>0</v>
      </c>
      <c r="Z30" s="36">
        <f t="shared" si="51"/>
        <v>0</v>
      </c>
      <c r="AA30" s="36">
        <f t="shared" si="51"/>
        <v>0</v>
      </c>
      <c r="AB30" s="36">
        <f t="shared" si="51"/>
        <v>0</v>
      </c>
      <c r="AC30" s="36">
        <f t="shared" si="51"/>
        <v>0</v>
      </c>
      <c r="AD30" s="36">
        <f t="shared" si="51"/>
        <v>0</v>
      </c>
      <c r="AE30" s="36">
        <f t="shared" si="51"/>
        <v>0</v>
      </c>
      <c r="AF30" s="36">
        <f t="shared" si="51"/>
        <v>0</v>
      </c>
      <c r="AG30" s="36">
        <f t="shared" si="51"/>
        <v>0</v>
      </c>
      <c r="AH30" s="46"/>
      <c r="AI30" s="36">
        <f t="shared" si="47"/>
        <v>0</v>
      </c>
      <c r="AJ30" s="36">
        <f>SUM(V30:AG30)</f>
        <v>0</v>
      </c>
      <c r="AL30" s="36">
        <f t="shared" si="48"/>
        <v>0</v>
      </c>
      <c r="AM30" s="36">
        <f t="shared" si="49"/>
        <v>0</v>
      </c>
    </row>
    <row r="31" spans="1:39" hidden="1" outlineLevel="1" collapsed="1" x14ac:dyDescent="0.3">
      <c r="C31" s="5" t="s">
        <v>121</v>
      </c>
      <c r="H31" s="5" t="str">
        <f>currency</f>
        <v>£</v>
      </c>
      <c r="I31" s="14"/>
      <c r="J31" s="5">
        <f>SUM(J28:J30)</f>
        <v>0</v>
      </c>
      <c r="K31" s="5">
        <f t="shared" ref="K31" si="52">SUM(K28:K30)</f>
        <v>0</v>
      </c>
      <c r="L31" s="5">
        <f t="shared" ref="L31" si="53">SUM(L28:L30)</f>
        <v>0</v>
      </c>
      <c r="M31" s="5">
        <f t="shared" ref="M31" si="54">SUM(M28:M30)</f>
        <v>20000</v>
      </c>
      <c r="N31" s="5">
        <f t="shared" ref="N31" si="55">SUM(N28:N30)</f>
        <v>20000</v>
      </c>
      <c r="O31" s="5">
        <f t="shared" ref="O31" si="56">SUM(O28:O30)</f>
        <v>20000</v>
      </c>
      <c r="P31" s="5">
        <f t="shared" ref="P31" si="57">SUM(P28:P30)</f>
        <v>20000</v>
      </c>
      <c r="Q31" s="5">
        <f t="shared" ref="Q31" si="58">SUM(Q28:Q30)</f>
        <v>20000</v>
      </c>
      <c r="R31" s="5">
        <f t="shared" ref="R31" si="59">SUM(R28:R30)</f>
        <v>20000</v>
      </c>
      <c r="S31" s="5">
        <f t="shared" ref="S31" si="60">SUM(S28:S30)</f>
        <v>20000</v>
      </c>
      <c r="T31" s="5">
        <f t="shared" ref="T31" si="61">SUM(T28:T30)</f>
        <v>20000</v>
      </c>
      <c r="U31" s="14">
        <f t="shared" ref="U31" si="62">SUM(U28:U30)</f>
        <v>20000</v>
      </c>
      <c r="V31" s="5">
        <f t="shared" ref="V31" si="63">SUM(V28:V30)</f>
        <v>20000</v>
      </c>
      <c r="W31" s="5">
        <f t="shared" ref="W31" si="64">SUM(W28:W30)</f>
        <v>20000</v>
      </c>
      <c r="X31" s="5">
        <f t="shared" ref="X31" si="65">SUM(X28:X30)</f>
        <v>20000</v>
      </c>
      <c r="Y31" s="5">
        <f t="shared" ref="Y31" si="66">SUM(Y28:Y30)</f>
        <v>20000</v>
      </c>
      <c r="Z31" s="5">
        <f t="shared" ref="Z31" si="67">SUM(Z28:Z30)</f>
        <v>20000</v>
      </c>
      <c r="AA31" s="5">
        <f t="shared" ref="AA31" si="68">SUM(AA28:AA30)</f>
        <v>20000</v>
      </c>
      <c r="AB31" s="5">
        <f t="shared" ref="AB31" si="69">SUM(AB28:AB30)</f>
        <v>20000</v>
      </c>
      <c r="AC31" s="5">
        <f t="shared" ref="AC31" si="70">SUM(AC28:AC30)</f>
        <v>20000</v>
      </c>
      <c r="AD31" s="5">
        <f t="shared" ref="AD31" si="71">SUM(AD28:AD30)</f>
        <v>20000</v>
      </c>
      <c r="AE31" s="5">
        <f t="shared" ref="AE31" si="72">SUM(AE28:AE30)</f>
        <v>20000</v>
      </c>
      <c r="AF31" s="5">
        <f t="shared" ref="AF31" si="73">SUM(AF28:AF30)</f>
        <v>20000</v>
      </c>
      <c r="AG31" s="5">
        <f t="shared" ref="AG31" si="74">SUM(AG28:AG30)</f>
        <v>20000</v>
      </c>
      <c r="AH31" s="46"/>
      <c r="AI31" s="5">
        <f t="shared" si="47"/>
        <v>180000</v>
      </c>
      <c r="AJ31" s="5">
        <f>SUM(V31:AG31)</f>
        <v>240000</v>
      </c>
      <c r="AL31" s="48">
        <f>AI31/12</f>
        <v>15000</v>
      </c>
      <c r="AM31" s="48">
        <f t="shared" si="49"/>
        <v>20000</v>
      </c>
    </row>
    <row r="32" spans="1:39" hidden="1" outlineLevel="2" x14ac:dyDescent="0.3">
      <c r="C32" s="37"/>
      <c r="I32" s="14"/>
      <c r="U32" s="14"/>
      <c r="AH32" s="46"/>
    </row>
    <row r="33" spans="2:39" hidden="1" outlineLevel="2" x14ac:dyDescent="0.3">
      <c r="B33" s="55">
        <f>B$11</f>
        <v>1</v>
      </c>
      <c r="C33" s="37" t="str">
        <f>C$11</f>
        <v>Rebecca</v>
      </c>
      <c r="D33" s="63">
        <f>'2. Participants'!P14</f>
        <v>0.16666666666666666</v>
      </c>
      <c r="E33" s="58"/>
      <c r="F33" s="58"/>
      <c r="G33" s="175"/>
      <c r="H33" s="5" t="str">
        <f t="shared" ref="H33:H37" si="75">currency</f>
        <v>£</v>
      </c>
      <c r="I33" s="14"/>
      <c r="J33" s="5">
        <f t="shared" ref="J33:AG33" si="76">J11*amount</f>
        <v>-1000</v>
      </c>
      <c r="K33" s="5">
        <f t="shared" si="76"/>
        <v>-1000</v>
      </c>
      <c r="L33" s="5">
        <f t="shared" si="76"/>
        <v>-1000</v>
      </c>
      <c r="M33" s="5">
        <f t="shared" si="76"/>
        <v>-1000</v>
      </c>
      <c r="N33" s="5">
        <f t="shared" si="76"/>
        <v>-1000</v>
      </c>
      <c r="O33" s="5">
        <f t="shared" si="76"/>
        <v>-1000</v>
      </c>
      <c r="P33" s="5">
        <f t="shared" si="76"/>
        <v>-1000</v>
      </c>
      <c r="Q33" s="5">
        <f t="shared" si="76"/>
        <v>-1000</v>
      </c>
      <c r="R33" s="5">
        <f t="shared" si="76"/>
        <v>-1000</v>
      </c>
      <c r="S33" s="5">
        <f t="shared" si="76"/>
        <v>-1000</v>
      </c>
      <c r="T33" s="5">
        <f t="shared" si="76"/>
        <v>-1000</v>
      </c>
      <c r="U33" s="14">
        <f t="shared" si="76"/>
        <v>-1000</v>
      </c>
      <c r="V33" s="5">
        <f t="shared" si="76"/>
        <v>-1000</v>
      </c>
      <c r="W33" s="5">
        <f t="shared" si="76"/>
        <v>-1000</v>
      </c>
      <c r="X33" s="5">
        <f t="shared" si="76"/>
        <v>-1000</v>
      </c>
      <c r="Y33" s="5">
        <f t="shared" si="76"/>
        <v>-1000</v>
      </c>
      <c r="Z33" s="5">
        <f t="shared" si="76"/>
        <v>-1000</v>
      </c>
      <c r="AA33" s="5">
        <f t="shared" si="76"/>
        <v>-1000</v>
      </c>
      <c r="AB33" s="5">
        <f t="shared" si="76"/>
        <v>-1000</v>
      </c>
      <c r="AC33" s="5">
        <f t="shared" si="76"/>
        <v>-1000</v>
      </c>
      <c r="AD33" s="5">
        <f t="shared" si="76"/>
        <v>-1000</v>
      </c>
      <c r="AE33" s="5">
        <f t="shared" si="76"/>
        <v>-1000</v>
      </c>
      <c r="AF33" s="5">
        <f t="shared" si="76"/>
        <v>-1000</v>
      </c>
      <c r="AG33" s="5">
        <f t="shared" si="76"/>
        <v>-1000</v>
      </c>
      <c r="AH33" s="46"/>
      <c r="AI33" s="5">
        <f t="shared" ref="AI33:AI43" si="77">SUM(J33:U33)</f>
        <v>-12000</v>
      </c>
      <c r="AJ33" s="5">
        <f t="shared" ref="AJ33:AJ38" si="78">SUM(V33:AG33)</f>
        <v>-12000</v>
      </c>
      <c r="AL33" s="5">
        <f t="shared" ref="AL33:AL38" si="79">AI33/12</f>
        <v>-1000</v>
      </c>
      <c r="AM33" s="5">
        <f t="shared" ref="AM33:AM38" si="80">AJ33/12</f>
        <v>-1000</v>
      </c>
    </row>
    <row r="34" spans="2:39" hidden="1" outlineLevel="2" x14ac:dyDescent="0.3">
      <c r="B34" s="55">
        <f>B$12</f>
        <v>2</v>
      </c>
      <c r="C34" s="37" t="str">
        <f>C$12</f>
        <v>Kate</v>
      </c>
      <c r="D34" s="63">
        <f>'2. Participants'!P15</f>
        <v>0.4</v>
      </c>
      <c r="E34" s="58"/>
      <c r="F34" s="58"/>
      <c r="G34" s="175"/>
      <c r="H34" s="5" t="str">
        <f t="shared" si="75"/>
        <v>£</v>
      </c>
      <c r="I34" s="14"/>
      <c r="J34" s="5">
        <f t="shared" ref="J34:AG34" si="81">J12*amount</f>
        <v>-1200</v>
      </c>
      <c r="K34" s="5">
        <f t="shared" si="81"/>
        <v>-1200</v>
      </c>
      <c r="L34" s="5">
        <f t="shared" si="81"/>
        <v>-1200</v>
      </c>
      <c r="M34" s="5">
        <f t="shared" si="81"/>
        <v>-1200</v>
      </c>
      <c r="N34" s="5">
        <f t="shared" si="81"/>
        <v>-1200</v>
      </c>
      <c r="O34" s="5">
        <f t="shared" si="81"/>
        <v>-1200</v>
      </c>
      <c r="P34" s="5">
        <f t="shared" si="81"/>
        <v>-1200</v>
      </c>
      <c r="Q34" s="5">
        <f t="shared" si="81"/>
        <v>-1200</v>
      </c>
      <c r="R34" s="5">
        <f t="shared" si="81"/>
        <v>-1200</v>
      </c>
      <c r="S34" s="5">
        <f t="shared" si="81"/>
        <v>-1200</v>
      </c>
      <c r="T34" s="5">
        <f t="shared" si="81"/>
        <v>-1200</v>
      </c>
      <c r="U34" s="14">
        <f t="shared" si="81"/>
        <v>-1200</v>
      </c>
      <c r="V34" s="5">
        <f t="shared" si="81"/>
        <v>-1200</v>
      </c>
      <c r="W34" s="5">
        <f t="shared" si="81"/>
        <v>-1200</v>
      </c>
      <c r="X34" s="5">
        <f t="shared" si="81"/>
        <v>-1200</v>
      </c>
      <c r="Y34" s="5">
        <f t="shared" si="81"/>
        <v>-1200</v>
      </c>
      <c r="Z34" s="5">
        <f t="shared" si="81"/>
        <v>-1200</v>
      </c>
      <c r="AA34" s="5">
        <f t="shared" si="81"/>
        <v>-1200</v>
      </c>
      <c r="AB34" s="5">
        <f t="shared" si="81"/>
        <v>-1200</v>
      </c>
      <c r="AC34" s="5">
        <f t="shared" si="81"/>
        <v>-1200</v>
      </c>
      <c r="AD34" s="5">
        <f t="shared" si="81"/>
        <v>-1200</v>
      </c>
      <c r="AE34" s="5">
        <f t="shared" si="81"/>
        <v>-1200</v>
      </c>
      <c r="AF34" s="5">
        <f t="shared" si="81"/>
        <v>-1200</v>
      </c>
      <c r="AG34" s="5">
        <f t="shared" si="81"/>
        <v>-1200</v>
      </c>
      <c r="AH34" s="46"/>
      <c r="AI34" s="5">
        <f t="shared" si="77"/>
        <v>-14400</v>
      </c>
      <c r="AJ34" s="5">
        <f t="shared" si="78"/>
        <v>-14400</v>
      </c>
      <c r="AL34" s="5">
        <f t="shared" si="79"/>
        <v>-1200</v>
      </c>
      <c r="AM34" s="5">
        <f t="shared" si="80"/>
        <v>-1200</v>
      </c>
    </row>
    <row r="35" spans="2:39" hidden="1" outlineLevel="2" x14ac:dyDescent="0.3">
      <c r="B35" s="55">
        <f>B$13</f>
        <v>3</v>
      </c>
      <c r="C35" s="37" t="str">
        <f>C$13</f>
        <v>Andrew</v>
      </c>
      <c r="D35" s="63">
        <f>'2. Participants'!P16</f>
        <v>0.4</v>
      </c>
      <c r="E35" s="58"/>
      <c r="F35" s="58"/>
      <c r="G35" s="175"/>
      <c r="H35" s="5" t="str">
        <f t="shared" si="75"/>
        <v>£</v>
      </c>
      <c r="I35" s="14"/>
      <c r="J35" s="5">
        <f t="shared" ref="J35:AG35" si="82">J13*amount</f>
        <v>-1200</v>
      </c>
      <c r="K35" s="5">
        <f t="shared" si="82"/>
        <v>-1200</v>
      </c>
      <c r="L35" s="5">
        <f t="shared" si="82"/>
        <v>-1200</v>
      </c>
      <c r="M35" s="5">
        <f t="shared" si="82"/>
        <v>-1200</v>
      </c>
      <c r="N35" s="5">
        <f t="shared" si="82"/>
        <v>-1200</v>
      </c>
      <c r="O35" s="5">
        <f t="shared" si="82"/>
        <v>-1200</v>
      </c>
      <c r="P35" s="5">
        <f t="shared" si="82"/>
        <v>-1200</v>
      </c>
      <c r="Q35" s="5">
        <f t="shared" si="82"/>
        <v>-1200</v>
      </c>
      <c r="R35" s="5">
        <f t="shared" si="82"/>
        <v>-1200</v>
      </c>
      <c r="S35" s="5">
        <f t="shared" si="82"/>
        <v>-1200</v>
      </c>
      <c r="T35" s="5">
        <f t="shared" si="82"/>
        <v>-1200</v>
      </c>
      <c r="U35" s="14">
        <f t="shared" si="82"/>
        <v>-1200</v>
      </c>
      <c r="V35" s="5">
        <f t="shared" si="82"/>
        <v>-1200</v>
      </c>
      <c r="W35" s="5">
        <f t="shared" si="82"/>
        <v>-1200</v>
      </c>
      <c r="X35" s="5">
        <f t="shared" si="82"/>
        <v>-1200</v>
      </c>
      <c r="Y35" s="5">
        <f t="shared" si="82"/>
        <v>-1200</v>
      </c>
      <c r="Z35" s="5">
        <f t="shared" si="82"/>
        <v>-1200</v>
      </c>
      <c r="AA35" s="5">
        <f t="shared" si="82"/>
        <v>-1200</v>
      </c>
      <c r="AB35" s="5">
        <f t="shared" si="82"/>
        <v>-1200</v>
      </c>
      <c r="AC35" s="5">
        <f t="shared" si="82"/>
        <v>-1200</v>
      </c>
      <c r="AD35" s="5">
        <f t="shared" si="82"/>
        <v>-1200</v>
      </c>
      <c r="AE35" s="5">
        <f t="shared" si="82"/>
        <v>-1200</v>
      </c>
      <c r="AF35" s="5">
        <f t="shared" si="82"/>
        <v>-1200</v>
      </c>
      <c r="AG35" s="5">
        <f t="shared" si="82"/>
        <v>-1200</v>
      </c>
      <c r="AH35" s="46"/>
      <c r="AI35" s="5">
        <f t="shared" si="77"/>
        <v>-14400</v>
      </c>
      <c r="AJ35" s="5">
        <f t="shared" si="78"/>
        <v>-14400</v>
      </c>
      <c r="AL35" s="5">
        <f t="shared" si="79"/>
        <v>-1200</v>
      </c>
      <c r="AM35" s="5">
        <f t="shared" si="80"/>
        <v>-1200</v>
      </c>
    </row>
    <row r="36" spans="2:39" hidden="1" outlineLevel="2" x14ac:dyDescent="0.3">
      <c r="B36" s="55">
        <f>B$14</f>
        <v>4</v>
      </c>
      <c r="C36" s="37" t="str">
        <f>C$14</f>
        <v>Suppliers</v>
      </c>
      <c r="D36" s="63">
        <f>'2. Participants'!P17</f>
        <v>1</v>
      </c>
      <c r="E36" s="58"/>
      <c r="F36" s="58"/>
      <c r="G36" s="175"/>
      <c r="H36" s="5" t="str">
        <f t="shared" si="75"/>
        <v>£</v>
      </c>
      <c r="I36" s="14"/>
      <c r="J36" s="5">
        <f t="shared" ref="J36:AG36" si="83">J14*amount</f>
        <v>-2000</v>
      </c>
      <c r="K36" s="5">
        <f t="shared" si="83"/>
        <v>-2000</v>
      </c>
      <c r="L36" s="5">
        <f t="shared" si="83"/>
        <v>-2000</v>
      </c>
      <c r="M36" s="5">
        <f t="shared" si="83"/>
        <v>-2000</v>
      </c>
      <c r="N36" s="5">
        <f t="shared" si="83"/>
        <v>-2000</v>
      </c>
      <c r="O36" s="5">
        <f t="shared" si="83"/>
        <v>-2000</v>
      </c>
      <c r="P36" s="5">
        <f t="shared" si="83"/>
        <v>-2000</v>
      </c>
      <c r="Q36" s="5">
        <f t="shared" si="83"/>
        <v>-2000</v>
      </c>
      <c r="R36" s="5">
        <f t="shared" si="83"/>
        <v>-2000</v>
      </c>
      <c r="S36" s="5">
        <f t="shared" si="83"/>
        <v>-2000</v>
      </c>
      <c r="T36" s="5">
        <f t="shared" si="83"/>
        <v>-2000</v>
      </c>
      <c r="U36" s="14">
        <f t="shared" si="83"/>
        <v>-2000</v>
      </c>
      <c r="V36" s="5">
        <f t="shared" si="83"/>
        <v>-2000</v>
      </c>
      <c r="W36" s="5">
        <f t="shared" si="83"/>
        <v>-2000</v>
      </c>
      <c r="X36" s="5">
        <f t="shared" si="83"/>
        <v>-2000</v>
      </c>
      <c r="Y36" s="5">
        <f t="shared" si="83"/>
        <v>-2000</v>
      </c>
      <c r="Z36" s="5">
        <f t="shared" si="83"/>
        <v>-2000</v>
      </c>
      <c r="AA36" s="5">
        <f t="shared" si="83"/>
        <v>-2000</v>
      </c>
      <c r="AB36" s="5">
        <f t="shared" si="83"/>
        <v>-2000</v>
      </c>
      <c r="AC36" s="5">
        <f t="shared" si="83"/>
        <v>-2000</v>
      </c>
      <c r="AD36" s="5">
        <f t="shared" si="83"/>
        <v>-2000</v>
      </c>
      <c r="AE36" s="5">
        <f t="shared" si="83"/>
        <v>-2000</v>
      </c>
      <c r="AF36" s="5">
        <f t="shared" si="83"/>
        <v>-2000</v>
      </c>
      <c r="AG36" s="5">
        <f t="shared" si="83"/>
        <v>-2000</v>
      </c>
      <c r="AH36" s="46"/>
      <c r="AI36" s="5">
        <f t="shared" si="77"/>
        <v>-24000</v>
      </c>
      <c r="AJ36" s="5">
        <f t="shared" si="78"/>
        <v>-24000</v>
      </c>
      <c r="AL36" s="5">
        <f t="shared" si="79"/>
        <v>-2000</v>
      </c>
      <c r="AM36" s="5">
        <f t="shared" si="80"/>
        <v>-2000</v>
      </c>
    </row>
    <row r="37" spans="2:39" hidden="1" outlineLevel="2" x14ac:dyDescent="0.3">
      <c r="B37" s="55">
        <f>B$15</f>
        <v>5</v>
      </c>
      <c r="C37" s="56">
        <f>C$15</f>
        <v>0</v>
      </c>
      <c r="D37" s="65">
        <f>'2. Participants'!P18</f>
        <v>0</v>
      </c>
      <c r="E37" s="59"/>
      <c r="F37" s="59"/>
      <c r="G37" s="176"/>
      <c r="H37" s="36" t="str">
        <f t="shared" si="75"/>
        <v>£</v>
      </c>
      <c r="I37" s="13"/>
      <c r="J37" s="36">
        <f t="shared" ref="J37:AG37" si="84">J15*amount</f>
        <v>0</v>
      </c>
      <c r="K37" s="36">
        <f t="shared" si="84"/>
        <v>0</v>
      </c>
      <c r="L37" s="36">
        <f t="shared" si="84"/>
        <v>0</v>
      </c>
      <c r="M37" s="36">
        <f t="shared" si="84"/>
        <v>0</v>
      </c>
      <c r="N37" s="36">
        <f t="shared" si="84"/>
        <v>0</v>
      </c>
      <c r="O37" s="36">
        <f t="shared" si="84"/>
        <v>0</v>
      </c>
      <c r="P37" s="36">
        <f t="shared" si="84"/>
        <v>0</v>
      </c>
      <c r="Q37" s="36">
        <f t="shared" si="84"/>
        <v>0</v>
      </c>
      <c r="R37" s="36">
        <f t="shared" si="84"/>
        <v>0</v>
      </c>
      <c r="S37" s="36">
        <f t="shared" si="84"/>
        <v>0</v>
      </c>
      <c r="T37" s="36">
        <f t="shared" si="84"/>
        <v>0</v>
      </c>
      <c r="U37" s="13">
        <f t="shared" si="84"/>
        <v>0</v>
      </c>
      <c r="V37" s="36">
        <f t="shared" si="84"/>
        <v>0</v>
      </c>
      <c r="W37" s="36">
        <f t="shared" si="84"/>
        <v>0</v>
      </c>
      <c r="X37" s="36">
        <f t="shared" si="84"/>
        <v>0</v>
      </c>
      <c r="Y37" s="36">
        <f t="shared" si="84"/>
        <v>0</v>
      </c>
      <c r="Z37" s="36">
        <f t="shared" si="84"/>
        <v>0</v>
      </c>
      <c r="AA37" s="36">
        <f t="shared" si="84"/>
        <v>0</v>
      </c>
      <c r="AB37" s="36">
        <f t="shared" si="84"/>
        <v>0</v>
      </c>
      <c r="AC37" s="36">
        <f t="shared" si="84"/>
        <v>0</v>
      </c>
      <c r="AD37" s="36">
        <f t="shared" si="84"/>
        <v>0</v>
      </c>
      <c r="AE37" s="36">
        <f t="shared" si="84"/>
        <v>0</v>
      </c>
      <c r="AF37" s="36">
        <f t="shared" si="84"/>
        <v>0</v>
      </c>
      <c r="AG37" s="36">
        <f t="shared" si="84"/>
        <v>0</v>
      </c>
      <c r="AH37" s="46"/>
      <c r="AI37" s="36">
        <f t="shared" si="77"/>
        <v>0</v>
      </c>
      <c r="AJ37" s="36">
        <f t="shared" si="78"/>
        <v>0</v>
      </c>
      <c r="AL37" s="36">
        <f t="shared" si="79"/>
        <v>0</v>
      </c>
      <c r="AM37" s="36">
        <f t="shared" si="80"/>
        <v>0</v>
      </c>
    </row>
    <row r="38" spans="2:39" hidden="1" outlineLevel="1" collapsed="1" x14ac:dyDescent="0.3">
      <c r="C38" s="5" t="s">
        <v>124</v>
      </c>
      <c r="H38" s="5" t="str">
        <f>currency</f>
        <v>£</v>
      </c>
      <c r="I38" s="14"/>
      <c r="J38" s="5">
        <f t="shared" ref="J38:AG38" si="85">SUM(J33:J37)</f>
        <v>-5400</v>
      </c>
      <c r="K38" s="5">
        <f t="shared" si="85"/>
        <v>-5400</v>
      </c>
      <c r="L38" s="5">
        <f t="shared" si="85"/>
        <v>-5400</v>
      </c>
      <c r="M38" s="5">
        <f t="shared" si="85"/>
        <v>-5400</v>
      </c>
      <c r="N38" s="5">
        <f t="shared" si="85"/>
        <v>-5400</v>
      </c>
      <c r="O38" s="5">
        <f t="shared" si="85"/>
        <v>-5400</v>
      </c>
      <c r="P38" s="5">
        <f t="shared" si="85"/>
        <v>-5400</v>
      </c>
      <c r="Q38" s="5">
        <f t="shared" si="85"/>
        <v>-5400</v>
      </c>
      <c r="R38" s="5">
        <f t="shared" si="85"/>
        <v>-5400</v>
      </c>
      <c r="S38" s="5">
        <f t="shared" si="85"/>
        <v>-5400</v>
      </c>
      <c r="T38" s="5">
        <f t="shared" si="85"/>
        <v>-5400</v>
      </c>
      <c r="U38" s="14">
        <f t="shared" si="85"/>
        <v>-5400</v>
      </c>
      <c r="V38" s="5">
        <f t="shared" si="85"/>
        <v>-5400</v>
      </c>
      <c r="W38" s="5">
        <f t="shared" si="85"/>
        <v>-5400</v>
      </c>
      <c r="X38" s="5">
        <f t="shared" si="85"/>
        <v>-5400</v>
      </c>
      <c r="Y38" s="5">
        <f t="shared" si="85"/>
        <v>-5400</v>
      </c>
      <c r="Z38" s="5">
        <f t="shared" si="85"/>
        <v>-5400</v>
      </c>
      <c r="AA38" s="5">
        <f t="shared" si="85"/>
        <v>-5400</v>
      </c>
      <c r="AB38" s="5">
        <f t="shared" si="85"/>
        <v>-5400</v>
      </c>
      <c r="AC38" s="5">
        <f t="shared" si="85"/>
        <v>-5400</v>
      </c>
      <c r="AD38" s="5">
        <f t="shared" si="85"/>
        <v>-5400</v>
      </c>
      <c r="AE38" s="5">
        <f t="shared" si="85"/>
        <v>-5400</v>
      </c>
      <c r="AF38" s="5">
        <f t="shared" si="85"/>
        <v>-5400</v>
      </c>
      <c r="AG38" s="5">
        <f t="shared" si="85"/>
        <v>-5400</v>
      </c>
      <c r="AH38" s="46"/>
      <c r="AI38" s="5">
        <f t="shared" si="77"/>
        <v>-64800</v>
      </c>
      <c r="AJ38" s="5">
        <f t="shared" si="78"/>
        <v>-64800</v>
      </c>
      <c r="AL38" s="48">
        <f t="shared" si="79"/>
        <v>-5400</v>
      </c>
      <c r="AM38" s="48">
        <f t="shared" si="80"/>
        <v>-5400</v>
      </c>
    </row>
    <row r="39" spans="2:39" hidden="1" outlineLevel="2" x14ac:dyDescent="0.3">
      <c r="C39" s="37"/>
      <c r="D39" s="258" t="s">
        <v>240</v>
      </c>
      <c r="I39" s="14"/>
      <c r="U39" s="14"/>
      <c r="AH39" s="46"/>
    </row>
    <row r="40" spans="2:39" hidden="1" outlineLevel="2" x14ac:dyDescent="0.3">
      <c r="B40" s="55">
        <f>B$18</f>
        <v>1</v>
      </c>
      <c r="C40" s="37" t="str">
        <f>C$18</f>
        <v>Rebecca</v>
      </c>
      <c r="D40" s="257">
        <f>-'2. Participants'!P21</f>
        <v>1</v>
      </c>
      <c r="E40" s="58"/>
      <c r="F40" s="58"/>
      <c r="G40" s="175"/>
      <c r="H40" s="5" t="str">
        <f>currency</f>
        <v>£</v>
      </c>
      <c r="I40" s="14"/>
      <c r="J40" s="5">
        <f t="shared" ref="J40:AG40" si="86">J18*amount</f>
        <v>20000</v>
      </c>
      <c r="K40" s="5">
        <f t="shared" si="86"/>
        <v>0</v>
      </c>
      <c r="L40" s="5">
        <f t="shared" si="86"/>
        <v>0</v>
      </c>
      <c r="M40" s="5">
        <f t="shared" si="86"/>
        <v>0</v>
      </c>
      <c r="N40" s="5">
        <f t="shared" si="86"/>
        <v>0</v>
      </c>
      <c r="O40" s="5">
        <f t="shared" si="86"/>
        <v>0</v>
      </c>
      <c r="P40" s="5">
        <f t="shared" si="86"/>
        <v>0</v>
      </c>
      <c r="Q40" s="5">
        <f t="shared" si="86"/>
        <v>0</v>
      </c>
      <c r="R40" s="5">
        <f t="shared" si="86"/>
        <v>0</v>
      </c>
      <c r="S40" s="5">
        <f t="shared" si="86"/>
        <v>0</v>
      </c>
      <c r="T40" s="5">
        <f t="shared" si="86"/>
        <v>0</v>
      </c>
      <c r="U40" s="14">
        <f t="shared" si="86"/>
        <v>0</v>
      </c>
      <c r="V40" s="5">
        <f t="shared" si="86"/>
        <v>0</v>
      </c>
      <c r="W40" s="5">
        <f t="shared" si="86"/>
        <v>0</v>
      </c>
      <c r="X40" s="5">
        <f t="shared" si="86"/>
        <v>0</v>
      </c>
      <c r="Y40" s="5">
        <f t="shared" si="86"/>
        <v>0</v>
      </c>
      <c r="Z40" s="5">
        <f t="shared" si="86"/>
        <v>0</v>
      </c>
      <c r="AA40" s="5">
        <f t="shared" si="86"/>
        <v>0</v>
      </c>
      <c r="AB40" s="5">
        <f t="shared" si="86"/>
        <v>0</v>
      </c>
      <c r="AC40" s="5">
        <f t="shared" si="86"/>
        <v>0</v>
      </c>
      <c r="AD40" s="5">
        <f t="shared" si="86"/>
        <v>0</v>
      </c>
      <c r="AE40" s="5">
        <f t="shared" si="86"/>
        <v>0</v>
      </c>
      <c r="AF40" s="5">
        <f t="shared" si="86"/>
        <v>0</v>
      </c>
      <c r="AG40" s="5">
        <f t="shared" si="86"/>
        <v>0</v>
      </c>
      <c r="AH40" s="46"/>
      <c r="AI40" s="5">
        <f t="shared" si="77"/>
        <v>20000</v>
      </c>
      <c r="AJ40" s="5">
        <f>SUM(V40:AG40)</f>
        <v>0</v>
      </c>
      <c r="AL40" s="5">
        <f t="shared" ref="AL40:AL43" si="87">AI40/12</f>
        <v>1666.6666666666667</v>
      </c>
      <c r="AM40" s="5">
        <f t="shared" ref="AM40:AM43" si="88">AJ40/12</f>
        <v>0</v>
      </c>
    </row>
    <row r="41" spans="2:39" hidden="1" outlineLevel="2" x14ac:dyDescent="0.3">
      <c r="B41" s="55">
        <f>B$19</f>
        <v>2</v>
      </c>
      <c r="C41" s="37">
        <f>C$19</f>
        <v>0</v>
      </c>
      <c r="D41" s="257">
        <f>-'2. Participants'!P22</f>
        <v>0</v>
      </c>
      <c r="E41" s="58"/>
      <c r="F41" s="58"/>
      <c r="G41" s="175"/>
      <c r="H41" s="5" t="str">
        <f>currency</f>
        <v>£</v>
      </c>
      <c r="I41" s="14"/>
      <c r="J41" s="5">
        <f t="shared" ref="J41:AG41" si="89">J19*amount</f>
        <v>0</v>
      </c>
      <c r="K41" s="5">
        <f t="shared" si="89"/>
        <v>0</v>
      </c>
      <c r="L41" s="5">
        <f t="shared" si="89"/>
        <v>0</v>
      </c>
      <c r="M41" s="5">
        <f t="shared" si="89"/>
        <v>0</v>
      </c>
      <c r="N41" s="5">
        <f t="shared" si="89"/>
        <v>0</v>
      </c>
      <c r="O41" s="5">
        <f t="shared" si="89"/>
        <v>0</v>
      </c>
      <c r="P41" s="5">
        <f t="shared" si="89"/>
        <v>0</v>
      </c>
      <c r="Q41" s="5">
        <f t="shared" si="89"/>
        <v>0</v>
      </c>
      <c r="R41" s="5">
        <f t="shared" si="89"/>
        <v>0</v>
      </c>
      <c r="S41" s="5">
        <f t="shared" si="89"/>
        <v>0</v>
      </c>
      <c r="T41" s="5">
        <f t="shared" si="89"/>
        <v>0</v>
      </c>
      <c r="U41" s="14">
        <f t="shared" si="89"/>
        <v>0</v>
      </c>
      <c r="V41" s="5">
        <f t="shared" si="89"/>
        <v>0</v>
      </c>
      <c r="W41" s="5">
        <f t="shared" si="89"/>
        <v>0</v>
      </c>
      <c r="X41" s="5">
        <f t="shared" si="89"/>
        <v>0</v>
      </c>
      <c r="Y41" s="5">
        <f t="shared" si="89"/>
        <v>0</v>
      </c>
      <c r="Z41" s="5">
        <f t="shared" si="89"/>
        <v>0</v>
      </c>
      <c r="AA41" s="5">
        <f t="shared" si="89"/>
        <v>0</v>
      </c>
      <c r="AB41" s="5">
        <f t="shared" si="89"/>
        <v>0</v>
      </c>
      <c r="AC41" s="5">
        <f t="shared" si="89"/>
        <v>0</v>
      </c>
      <c r="AD41" s="5">
        <f t="shared" si="89"/>
        <v>0</v>
      </c>
      <c r="AE41" s="5">
        <f t="shared" si="89"/>
        <v>0</v>
      </c>
      <c r="AF41" s="5">
        <f t="shared" si="89"/>
        <v>0</v>
      </c>
      <c r="AG41" s="5">
        <f t="shared" si="89"/>
        <v>0</v>
      </c>
      <c r="AH41" s="46"/>
      <c r="AI41" s="5">
        <f t="shared" si="77"/>
        <v>0</v>
      </c>
      <c r="AJ41" s="5">
        <f>SUM(V41:AG41)</f>
        <v>0</v>
      </c>
      <c r="AL41" s="5">
        <f t="shared" si="87"/>
        <v>0</v>
      </c>
      <c r="AM41" s="5">
        <f t="shared" si="88"/>
        <v>0</v>
      </c>
    </row>
    <row r="42" spans="2:39" hidden="1" outlineLevel="2" x14ac:dyDescent="0.3">
      <c r="B42" s="55">
        <f>B$20</f>
        <v>3</v>
      </c>
      <c r="C42" s="56">
        <f>C$20</f>
        <v>0</v>
      </c>
      <c r="D42" s="257">
        <f>-'2. Participants'!P23</f>
        <v>0</v>
      </c>
      <c r="E42" s="59"/>
      <c r="F42" s="59"/>
      <c r="G42" s="176"/>
      <c r="H42" s="36" t="str">
        <f>currency</f>
        <v>£</v>
      </c>
      <c r="I42" s="13"/>
      <c r="J42" s="36">
        <f t="shared" ref="J42:AG42" si="90">J20*amount</f>
        <v>0</v>
      </c>
      <c r="K42" s="36">
        <f t="shared" si="90"/>
        <v>0</v>
      </c>
      <c r="L42" s="36">
        <f t="shared" si="90"/>
        <v>0</v>
      </c>
      <c r="M42" s="36">
        <f t="shared" si="90"/>
        <v>0</v>
      </c>
      <c r="N42" s="36">
        <f t="shared" si="90"/>
        <v>0</v>
      </c>
      <c r="O42" s="36">
        <f t="shared" si="90"/>
        <v>0</v>
      </c>
      <c r="P42" s="36">
        <f t="shared" si="90"/>
        <v>0</v>
      </c>
      <c r="Q42" s="36">
        <f t="shared" si="90"/>
        <v>0</v>
      </c>
      <c r="R42" s="36">
        <f t="shared" si="90"/>
        <v>0</v>
      </c>
      <c r="S42" s="36">
        <f t="shared" si="90"/>
        <v>0</v>
      </c>
      <c r="T42" s="36">
        <f t="shared" si="90"/>
        <v>0</v>
      </c>
      <c r="U42" s="13">
        <f t="shared" si="90"/>
        <v>0</v>
      </c>
      <c r="V42" s="36">
        <f t="shared" si="90"/>
        <v>0</v>
      </c>
      <c r="W42" s="36">
        <f t="shared" si="90"/>
        <v>0</v>
      </c>
      <c r="X42" s="36">
        <f t="shared" si="90"/>
        <v>0</v>
      </c>
      <c r="Y42" s="36">
        <f t="shared" si="90"/>
        <v>0</v>
      </c>
      <c r="Z42" s="36">
        <f t="shared" si="90"/>
        <v>0</v>
      </c>
      <c r="AA42" s="36">
        <f t="shared" si="90"/>
        <v>0</v>
      </c>
      <c r="AB42" s="36">
        <f t="shared" si="90"/>
        <v>0</v>
      </c>
      <c r="AC42" s="36">
        <f t="shared" si="90"/>
        <v>0</v>
      </c>
      <c r="AD42" s="36">
        <f t="shared" si="90"/>
        <v>0</v>
      </c>
      <c r="AE42" s="36">
        <f t="shared" si="90"/>
        <v>0</v>
      </c>
      <c r="AF42" s="36">
        <f t="shared" si="90"/>
        <v>0</v>
      </c>
      <c r="AG42" s="36">
        <f t="shared" si="90"/>
        <v>0</v>
      </c>
      <c r="AH42" s="46"/>
      <c r="AI42" s="36">
        <f t="shared" si="77"/>
        <v>0</v>
      </c>
      <c r="AJ42" s="36">
        <f>SUM(V42:AG42)</f>
        <v>0</v>
      </c>
      <c r="AL42" s="36">
        <f t="shared" si="87"/>
        <v>0</v>
      </c>
      <c r="AM42" s="36">
        <f t="shared" si="88"/>
        <v>0</v>
      </c>
    </row>
    <row r="43" spans="2:39" hidden="1" outlineLevel="1" collapsed="1" x14ac:dyDescent="0.3">
      <c r="C43" s="50" t="s">
        <v>127</v>
      </c>
      <c r="D43" s="50"/>
      <c r="E43" s="50"/>
      <c r="F43" s="50"/>
      <c r="G43" s="50"/>
      <c r="H43" s="50" t="str">
        <f>currency</f>
        <v>£</v>
      </c>
      <c r="I43" s="7"/>
      <c r="J43" s="50">
        <f>SUM(J40:J42)</f>
        <v>20000</v>
      </c>
      <c r="K43" s="50">
        <f t="shared" ref="K43" si="91">SUM(K40:K42)</f>
        <v>0</v>
      </c>
      <c r="L43" s="50">
        <f t="shared" ref="L43" si="92">SUM(L40:L42)</f>
        <v>0</v>
      </c>
      <c r="M43" s="50">
        <f t="shared" ref="M43" si="93">SUM(M40:M42)</f>
        <v>0</v>
      </c>
      <c r="N43" s="50">
        <f t="shared" ref="N43" si="94">SUM(N40:N42)</f>
        <v>0</v>
      </c>
      <c r="O43" s="50">
        <f t="shared" ref="O43" si="95">SUM(O40:O42)</f>
        <v>0</v>
      </c>
      <c r="P43" s="50">
        <f t="shared" ref="P43" si="96">SUM(P40:P42)</f>
        <v>0</v>
      </c>
      <c r="Q43" s="50">
        <f t="shared" ref="Q43" si="97">SUM(Q40:Q42)</f>
        <v>0</v>
      </c>
      <c r="R43" s="50">
        <f t="shared" ref="R43" si="98">SUM(R40:R42)</f>
        <v>0</v>
      </c>
      <c r="S43" s="50">
        <f t="shared" ref="S43" si="99">SUM(S40:S42)</f>
        <v>0</v>
      </c>
      <c r="T43" s="50">
        <f t="shared" ref="T43" si="100">SUM(T40:T42)</f>
        <v>0</v>
      </c>
      <c r="U43" s="7">
        <f t="shared" ref="U43" si="101">SUM(U40:U42)</f>
        <v>0</v>
      </c>
      <c r="V43" s="50">
        <f t="shared" ref="V43" si="102">SUM(V40:V42)</f>
        <v>0</v>
      </c>
      <c r="W43" s="50">
        <f t="shared" ref="W43" si="103">SUM(W40:W42)</f>
        <v>0</v>
      </c>
      <c r="X43" s="50">
        <f t="shared" ref="X43" si="104">SUM(X40:X42)</f>
        <v>0</v>
      </c>
      <c r="Y43" s="50">
        <f t="shared" ref="Y43" si="105">SUM(Y40:Y42)</f>
        <v>0</v>
      </c>
      <c r="Z43" s="50">
        <f t="shared" ref="Z43" si="106">SUM(Z40:Z42)</f>
        <v>0</v>
      </c>
      <c r="AA43" s="50">
        <f t="shared" ref="AA43" si="107">SUM(AA40:AA42)</f>
        <v>0</v>
      </c>
      <c r="AB43" s="50">
        <f t="shared" ref="AB43" si="108">SUM(AB40:AB42)</f>
        <v>0</v>
      </c>
      <c r="AC43" s="50">
        <f t="shared" ref="AC43" si="109">SUM(AC40:AC42)</f>
        <v>0</v>
      </c>
      <c r="AD43" s="50">
        <f t="shared" ref="AD43" si="110">SUM(AD40:AD42)</f>
        <v>0</v>
      </c>
      <c r="AE43" s="50">
        <f t="shared" ref="AE43" si="111">SUM(AE40:AE42)</f>
        <v>0</v>
      </c>
      <c r="AF43" s="50">
        <f t="shared" ref="AF43" si="112">SUM(AF40:AF42)</f>
        <v>0</v>
      </c>
      <c r="AG43" s="50">
        <f t="shared" ref="AG43" si="113">SUM(AG40:AG42)</f>
        <v>0</v>
      </c>
      <c r="AH43" s="46"/>
      <c r="AI43" s="50">
        <f t="shared" si="77"/>
        <v>20000</v>
      </c>
      <c r="AJ43" s="50">
        <f>SUM(V43:AG43)</f>
        <v>0</v>
      </c>
      <c r="AL43" s="161">
        <f t="shared" si="87"/>
        <v>1666.6666666666667</v>
      </c>
      <c r="AM43" s="161">
        <f t="shared" si="88"/>
        <v>0</v>
      </c>
    </row>
    <row r="44" spans="2:39" hidden="1" outlineLevel="1" x14ac:dyDescent="0.3">
      <c r="C44" s="48" t="s">
        <v>170</v>
      </c>
      <c r="D44" s="48"/>
      <c r="E44" s="48"/>
      <c r="F44" s="48"/>
      <c r="G44" s="48"/>
      <c r="H44" s="48" t="str">
        <f>currency</f>
        <v>£</v>
      </c>
      <c r="I44" s="143"/>
      <c r="J44" s="48">
        <f t="shared" ref="J44:AG44" si="114">J31+J38+J43</f>
        <v>14600</v>
      </c>
      <c r="K44" s="48">
        <f t="shared" si="114"/>
        <v>-5400</v>
      </c>
      <c r="L44" s="48">
        <f t="shared" si="114"/>
        <v>-5400</v>
      </c>
      <c r="M44" s="48">
        <f t="shared" si="114"/>
        <v>14600</v>
      </c>
      <c r="N44" s="48">
        <f t="shared" si="114"/>
        <v>14600</v>
      </c>
      <c r="O44" s="48">
        <f t="shared" si="114"/>
        <v>14600</v>
      </c>
      <c r="P44" s="48">
        <f t="shared" si="114"/>
        <v>14600</v>
      </c>
      <c r="Q44" s="48">
        <f t="shared" si="114"/>
        <v>14600</v>
      </c>
      <c r="R44" s="48">
        <f t="shared" si="114"/>
        <v>14600</v>
      </c>
      <c r="S44" s="48">
        <f t="shared" si="114"/>
        <v>14600</v>
      </c>
      <c r="T44" s="48">
        <f t="shared" si="114"/>
        <v>14600</v>
      </c>
      <c r="U44" s="143">
        <f t="shared" si="114"/>
        <v>14600</v>
      </c>
      <c r="V44" s="48">
        <f t="shared" si="114"/>
        <v>14600</v>
      </c>
      <c r="W44" s="48">
        <f t="shared" si="114"/>
        <v>14600</v>
      </c>
      <c r="X44" s="48">
        <f t="shared" si="114"/>
        <v>14600</v>
      </c>
      <c r="Y44" s="48">
        <f t="shared" si="114"/>
        <v>14600</v>
      </c>
      <c r="Z44" s="48">
        <f t="shared" si="114"/>
        <v>14600</v>
      </c>
      <c r="AA44" s="48">
        <f t="shared" si="114"/>
        <v>14600</v>
      </c>
      <c r="AB44" s="48">
        <f t="shared" si="114"/>
        <v>14600</v>
      </c>
      <c r="AC44" s="48">
        <f t="shared" si="114"/>
        <v>14600</v>
      </c>
      <c r="AD44" s="48">
        <f t="shared" si="114"/>
        <v>14600</v>
      </c>
      <c r="AE44" s="48">
        <f t="shared" si="114"/>
        <v>14600</v>
      </c>
      <c r="AF44" s="48">
        <f t="shared" si="114"/>
        <v>14600</v>
      </c>
      <c r="AG44" s="48">
        <f t="shared" si="114"/>
        <v>14600</v>
      </c>
      <c r="AH44" s="46"/>
      <c r="AI44" s="48">
        <f>SUM(J44:U44)</f>
        <v>135200</v>
      </c>
      <c r="AJ44" s="48">
        <f>SUM(V44:AG44)</f>
        <v>175200</v>
      </c>
      <c r="AL44" s="48">
        <f>AI44/12</f>
        <v>11266.666666666666</v>
      </c>
      <c r="AM44" s="48">
        <f>AJ44/12</f>
        <v>14600</v>
      </c>
    </row>
    <row r="45" spans="2:39" hidden="1" outlineLevel="1" x14ac:dyDescent="0.3">
      <c r="I45" s="14"/>
      <c r="U45" s="14"/>
      <c r="AH45" s="46"/>
    </row>
    <row r="46" spans="2:39" hidden="1" outlineLevel="2" x14ac:dyDescent="0.3">
      <c r="B46" s="55">
        <f>MAX(B45)+1</f>
        <v>1</v>
      </c>
      <c r="C46" s="37" t="str">
        <f>$C$6</f>
        <v>Clients</v>
      </c>
      <c r="D46" s="63">
        <f>'2. Participants'!Q9</f>
        <v>0</v>
      </c>
      <c r="E46" s="58"/>
      <c r="F46" s="58"/>
      <c r="G46" s="175"/>
      <c r="H46" s="5" t="str">
        <f>currency</f>
        <v>£</v>
      </c>
      <c r="I46" s="14"/>
      <c r="J46" s="5">
        <f t="shared" ref="J46:AG46" si="115">J6*amount</f>
        <v>0</v>
      </c>
      <c r="K46" s="5">
        <f t="shared" si="115"/>
        <v>0</v>
      </c>
      <c r="L46" s="5">
        <f t="shared" si="115"/>
        <v>0</v>
      </c>
      <c r="M46" s="5">
        <f t="shared" si="115"/>
        <v>0</v>
      </c>
      <c r="N46" s="5">
        <f t="shared" si="115"/>
        <v>0</v>
      </c>
      <c r="O46" s="5">
        <f t="shared" si="115"/>
        <v>0</v>
      </c>
      <c r="P46" s="5">
        <f t="shared" si="115"/>
        <v>0</v>
      </c>
      <c r="Q46" s="5">
        <f t="shared" si="115"/>
        <v>0</v>
      </c>
      <c r="R46" s="5">
        <f t="shared" si="115"/>
        <v>0</v>
      </c>
      <c r="S46" s="5">
        <f t="shared" si="115"/>
        <v>0</v>
      </c>
      <c r="T46" s="5">
        <f t="shared" si="115"/>
        <v>0</v>
      </c>
      <c r="U46" s="14">
        <f t="shared" si="115"/>
        <v>0</v>
      </c>
      <c r="V46" s="5">
        <f t="shared" si="115"/>
        <v>0</v>
      </c>
      <c r="W46" s="5">
        <f t="shared" si="115"/>
        <v>0</v>
      </c>
      <c r="X46" s="5">
        <f t="shared" si="115"/>
        <v>0</v>
      </c>
      <c r="Y46" s="5">
        <f t="shared" si="115"/>
        <v>0</v>
      </c>
      <c r="Z46" s="5">
        <f t="shared" si="115"/>
        <v>0</v>
      </c>
      <c r="AA46" s="5">
        <f t="shared" si="115"/>
        <v>0</v>
      </c>
      <c r="AB46" s="5">
        <f t="shared" si="115"/>
        <v>0</v>
      </c>
      <c r="AC46" s="5">
        <f t="shared" si="115"/>
        <v>0</v>
      </c>
      <c r="AD46" s="5">
        <f t="shared" si="115"/>
        <v>0</v>
      </c>
      <c r="AE46" s="5">
        <f t="shared" si="115"/>
        <v>0</v>
      </c>
      <c r="AF46" s="5">
        <f t="shared" si="115"/>
        <v>0</v>
      </c>
      <c r="AG46" s="5">
        <f t="shared" si="115"/>
        <v>0</v>
      </c>
      <c r="AH46" s="46"/>
      <c r="AI46" s="5">
        <f t="shared" ref="AI46:AI49" si="116">SUM(J46:U46)</f>
        <v>0</v>
      </c>
      <c r="AJ46" s="5">
        <f>SUM(V46:AG46)</f>
        <v>0</v>
      </c>
      <c r="AL46" s="5">
        <f t="shared" ref="AL46:AL48" si="117">AI46/12</f>
        <v>0</v>
      </c>
      <c r="AM46" s="5">
        <f t="shared" ref="AM46:AM49" si="118">AJ46/12</f>
        <v>0</v>
      </c>
    </row>
    <row r="47" spans="2:39" hidden="1" outlineLevel="2" x14ac:dyDescent="0.3">
      <c r="B47" s="55">
        <f t="shared" ref="B47:B48" si="119">MAX(B46)+1</f>
        <v>2</v>
      </c>
      <c r="C47" s="37">
        <f>$C$7</f>
        <v>0</v>
      </c>
      <c r="D47" s="63">
        <f>'2. Participants'!Q10</f>
        <v>0</v>
      </c>
      <c r="E47" s="58"/>
      <c r="F47" s="58"/>
      <c r="G47" s="175"/>
      <c r="H47" s="5" t="str">
        <f>currency</f>
        <v>£</v>
      </c>
      <c r="I47" s="14"/>
      <c r="J47" s="5">
        <f t="shared" ref="J47:AG47" si="120">J7*amount</f>
        <v>0</v>
      </c>
      <c r="K47" s="5">
        <f t="shared" si="120"/>
        <v>0</v>
      </c>
      <c r="L47" s="5">
        <f t="shared" si="120"/>
        <v>0</v>
      </c>
      <c r="M47" s="5">
        <f t="shared" si="120"/>
        <v>0</v>
      </c>
      <c r="N47" s="5">
        <f t="shared" si="120"/>
        <v>0</v>
      </c>
      <c r="O47" s="5">
        <f t="shared" si="120"/>
        <v>0</v>
      </c>
      <c r="P47" s="5">
        <f t="shared" si="120"/>
        <v>0</v>
      </c>
      <c r="Q47" s="5">
        <f t="shared" si="120"/>
        <v>0</v>
      </c>
      <c r="R47" s="5">
        <f t="shared" si="120"/>
        <v>0</v>
      </c>
      <c r="S47" s="5">
        <f t="shared" si="120"/>
        <v>0</v>
      </c>
      <c r="T47" s="5">
        <f t="shared" si="120"/>
        <v>0</v>
      </c>
      <c r="U47" s="14">
        <f t="shared" si="120"/>
        <v>0</v>
      </c>
      <c r="V47" s="5">
        <f t="shared" si="120"/>
        <v>0</v>
      </c>
      <c r="W47" s="5">
        <f t="shared" si="120"/>
        <v>0</v>
      </c>
      <c r="X47" s="5">
        <f t="shared" si="120"/>
        <v>0</v>
      </c>
      <c r="Y47" s="5">
        <f t="shared" si="120"/>
        <v>0</v>
      </c>
      <c r="Z47" s="5">
        <f t="shared" si="120"/>
        <v>0</v>
      </c>
      <c r="AA47" s="5">
        <f t="shared" si="120"/>
        <v>0</v>
      </c>
      <c r="AB47" s="5">
        <f t="shared" si="120"/>
        <v>0</v>
      </c>
      <c r="AC47" s="5">
        <f t="shared" si="120"/>
        <v>0</v>
      </c>
      <c r="AD47" s="5">
        <f t="shared" si="120"/>
        <v>0</v>
      </c>
      <c r="AE47" s="5">
        <f t="shared" si="120"/>
        <v>0</v>
      </c>
      <c r="AF47" s="5">
        <f t="shared" si="120"/>
        <v>0</v>
      </c>
      <c r="AG47" s="5">
        <f t="shared" si="120"/>
        <v>0</v>
      </c>
      <c r="AH47" s="46"/>
      <c r="AI47" s="5">
        <f t="shared" si="116"/>
        <v>0</v>
      </c>
      <c r="AJ47" s="5">
        <f>SUM(V47:AG47)</f>
        <v>0</v>
      </c>
      <c r="AL47" s="5">
        <f t="shared" si="117"/>
        <v>0</v>
      </c>
      <c r="AM47" s="5">
        <f t="shared" si="118"/>
        <v>0</v>
      </c>
    </row>
    <row r="48" spans="2:39" hidden="1" outlineLevel="2" x14ac:dyDescent="0.3">
      <c r="B48" s="55">
        <f t="shared" si="119"/>
        <v>3</v>
      </c>
      <c r="C48" s="56">
        <f>$C$8</f>
        <v>0</v>
      </c>
      <c r="D48" s="65">
        <f>'2. Participants'!Q11</f>
        <v>0</v>
      </c>
      <c r="E48" s="59"/>
      <c r="F48" s="59"/>
      <c r="G48" s="176"/>
      <c r="H48" s="36" t="str">
        <f>currency</f>
        <v>£</v>
      </c>
      <c r="I48" s="13"/>
      <c r="J48" s="36">
        <f t="shared" ref="J48:AG48" si="121">J8*amount</f>
        <v>0</v>
      </c>
      <c r="K48" s="36">
        <f t="shared" si="121"/>
        <v>0</v>
      </c>
      <c r="L48" s="36">
        <f t="shared" si="121"/>
        <v>0</v>
      </c>
      <c r="M48" s="36">
        <f t="shared" si="121"/>
        <v>0</v>
      </c>
      <c r="N48" s="36">
        <f t="shared" si="121"/>
        <v>0</v>
      </c>
      <c r="O48" s="36">
        <f t="shared" si="121"/>
        <v>0</v>
      </c>
      <c r="P48" s="36">
        <f t="shared" si="121"/>
        <v>0</v>
      </c>
      <c r="Q48" s="36">
        <f t="shared" si="121"/>
        <v>0</v>
      </c>
      <c r="R48" s="36">
        <f t="shared" si="121"/>
        <v>0</v>
      </c>
      <c r="S48" s="36">
        <f t="shared" si="121"/>
        <v>0</v>
      </c>
      <c r="T48" s="36">
        <f t="shared" si="121"/>
        <v>0</v>
      </c>
      <c r="U48" s="13">
        <f t="shared" si="121"/>
        <v>0</v>
      </c>
      <c r="V48" s="36">
        <f t="shared" si="121"/>
        <v>0</v>
      </c>
      <c r="W48" s="36">
        <f t="shared" si="121"/>
        <v>0</v>
      </c>
      <c r="X48" s="36">
        <f t="shared" si="121"/>
        <v>0</v>
      </c>
      <c r="Y48" s="36">
        <f t="shared" si="121"/>
        <v>0</v>
      </c>
      <c r="Z48" s="36">
        <f t="shared" si="121"/>
        <v>0</v>
      </c>
      <c r="AA48" s="36">
        <f t="shared" si="121"/>
        <v>0</v>
      </c>
      <c r="AB48" s="36">
        <f t="shared" si="121"/>
        <v>0</v>
      </c>
      <c r="AC48" s="36">
        <f t="shared" si="121"/>
        <v>0</v>
      </c>
      <c r="AD48" s="36">
        <f t="shared" si="121"/>
        <v>0</v>
      </c>
      <c r="AE48" s="36">
        <f t="shared" si="121"/>
        <v>0</v>
      </c>
      <c r="AF48" s="36">
        <f t="shared" si="121"/>
        <v>0</v>
      </c>
      <c r="AG48" s="36">
        <f t="shared" si="121"/>
        <v>0</v>
      </c>
      <c r="AH48" s="46"/>
      <c r="AI48" s="36">
        <f t="shared" si="116"/>
        <v>0</v>
      </c>
      <c r="AJ48" s="36">
        <f>SUM(V48:AG48)</f>
        <v>0</v>
      </c>
      <c r="AL48" s="36">
        <f t="shared" si="117"/>
        <v>0</v>
      </c>
      <c r="AM48" s="36">
        <f t="shared" si="118"/>
        <v>0</v>
      </c>
    </row>
    <row r="49" spans="2:39" hidden="1" outlineLevel="1" collapsed="1" x14ac:dyDescent="0.3">
      <c r="C49" s="5" t="s">
        <v>122</v>
      </c>
      <c r="I49" s="14"/>
      <c r="J49" s="5">
        <f>SUM(J46:J48)</f>
        <v>0</v>
      </c>
      <c r="K49" s="5">
        <f t="shared" ref="K49:AG49" si="122">SUM(K46:K48)</f>
        <v>0</v>
      </c>
      <c r="L49" s="5">
        <f t="shared" si="122"/>
        <v>0</v>
      </c>
      <c r="M49" s="5">
        <f t="shared" si="122"/>
        <v>0</v>
      </c>
      <c r="N49" s="5">
        <f t="shared" si="122"/>
        <v>0</v>
      </c>
      <c r="O49" s="5">
        <f t="shared" si="122"/>
        <v>0</v>
      </c>
      <c r="P49" s="5">
        <f t="shared" si="122"/>
        <v>0</v>
      </c>
      <c r="Q49" s="5">
        <f t="shared" si="122"/>
        <v>0</v>
      </c>
      <c r="R49" s="5">
        <f t="shared" si="122"/>
        <v>0</v>
      </c>
      <c r="S49" s="5">
        <f t="shared" si="122"/>
        <v>0</v>
      </c>
      <c r="T49" s="5">
        <f t="shared" si="122"/>
        <v>0</v>
      </c>
      <c r="U49" s="14">
        <f t="shared" si="122"/>
        <v>0</v>
      </c>
      <c r="V49" s="5">
        <f t="shared" si="122"/>
        <v>0</v>
      </c>
      <c r="W49" s="5">
        <f t="shared" si="122"/>
        <v>0</v>
      </c>
      <c r="X49" s="5">
        <f t="shared" si="122"/>
        <v>0</v>
      </c>
      <c r="Y49" s="5">
        <f t="shared" si="122"/>
        <v>0</v>
      </c>
      <c r="Z49" s="5">
        <f t="shared" si="122"/>
        <v>0</v>
      </c>
      <c r="AA49" s="5">
        <f t="shared" si="122"/>
        <v>0</v>
      </c>
      <c r="AB49" s="5">
        <f t="shared" si="122"/>
        <v>0</v>
      </c>
      <c r="AC49" s="5">
        <f t="shared" si="122"/>
        <v>0</v>
      </c>
      <c r="AD49" s="5">
        <f t="shared" si="122"/>
        <v>0</v>
      </c>
      <c r="AE49" s="5">
        <f t="shared" si="122"/>
        <v>0</v>
      </c>
      <c r="AF49" s="5">
        <f t="shared" si="122"/>
        <v>0</v>
      </c>
      <c r="AG49" s="5">
        <f t="shared" si="122"/>
        <v>0</v>
      </c>
      <c r="AH49" s="46"/>
      <c r="AI49" s="5">
        <f t="shared" si="116"/>
        <v>0</v>
      </c>
      <c r="AJ49" s="5">
        <f>SUM(V49:AG49)</f>
        <v>0</v>
      </c>
      <c r="AL49" s="48">
        <f>AI49/12</f>
        <v>0</v>
      </c>
      <c r="AM49" s="48">
        <f t="shared" si="118"/>
        <v>0</v>
      </c>
    </row>
    <row r="50" spans="2:39" hidden="1" outlineLevel="2" x14ac:dyDescent="0.3">
      <c r="C50" s="37"/>
      <c r="I50" s="14"/>
      <c r="U50" s="14"/>
      <c r="AH50" s="46"/>
    </row>
    <row r="51" spans="2:39" hidden="1" outlineLevel="2" x14ac:dyDescent="0.3">
      <c r="B51" s="55">
        <f>MAX(B50)+1</f>
        <v>1</v>
      </c>
      <c r="C51" s="37" t="str">
        <f>$C$11</f>
        <v>Rebecca</v>
      </c>
      <c r="D51" s="63">
        <f>'2. Participants'!Q14</f>
        <v>0.5</v>
      </c>
      <c r="E51" s="58"/>
      <c r="F51" s="58"/>
      <c r="G51" s="175"/>
      <c r="H51" s="5" t="str">
        <f t="shared" ref="H51:H55" si="123">currency</f>
        <v>£</v>
      </c>
      <c r="I51" s="14"/>
      <c r="J51" s="5">
        <f t="shared" ref="J51:AG51" si="124">J11*amount</f>
        <v>-3000</v>
      </c>
      <c r="K51" s="5">
        <f t="shared" si="124"/>
        <v>-3000</v>
      </c>
      <c r="L51" s="5">
        <f t="shared" si="124"/>
        <v>-3000</v>
      </c>
      <c r="M51" s="5">
        <f t="shared" si="124"/>
        <v>-3000</v>
      </c>
      <c r="N51" s="5">
        <f t="shared" si="124"/>
        <v>-3000</v>
      </c>
      <c r="O51" s="5">
        <f t="shared" si="124"/>
        <v>-3000</v>
      </c>
      <c r="P51" s="5">
        <f t="shared" si="124"/>
        <v>-3000</v>
      </c>
      <c r="Q51" s="5">
        <f t="shared" si="124"/>
        <v>-3000</v>
      </c>
      <c r="R51" s="5">
        <f t="shared" si="124"/>
        <v>-3000</v>
      </c>
      <c r="S51" s="5">
        <f t="shared" si="124"/>
        <v>-3000</v>
      </c>
      <c r="T51" s="5">
        <f t="shared" si="124"/>
        <v>-3000</v>
      </c>
      <c r="U51" s="14">
        <f t="shared" si="124"/>
        <v>-3000</v>
      </c>
      <c r="V51" s="5">
        <f t="shared" si="124"/>
        <v>-3000</v>
      </c>
      <c r="W51" s="5">
        <f t="shared" si="124"/>
        <v>-3000</v>
      </c>
      <c r="X51" s="5">
        <f t="shared" si="124"/>
        <v>-3000</v>
      </c>
      <c r="Y51" s="5">
        <f t="shared" si="124"/>
        <v>-3000</v>
      </c>
      <c r="Z51" s="5">
        <f t="shared" si="124"/>
        <v>-3000</v>
      </c>
      <c r="AA51" s="5">
        <f t="shared" si="124"/>
        <v>-3000</v>
      </c>
      <c r="AB51" s="5">
        <f t="shared" si="124"/>
        <v>-3000</v>
      </c>
      <c r="AC51" s="5">
        <f t="shared" si="124"/>
        <v>-3000</v>
      </c>
      <c r="AD51" s="5">
        <f t="shared" si="124"/>
        <v>-3000</v>
      </c>
      <c r="AE51" s="5">
        <f t="shared" si="124"/>
        <v>-3000</v>
      </c>
      <c r="AF51" s="5">
        <f t="shared" si="124"/>
        <v>-3000</v>
      </c>
      <c r="AG51" s="5">
        <f t="shared" si="124"/>
        <v>-3000</v>
      </c>
      <c r="AH51" s="46"/>
      <c r="AI51" s="5">
        <f t="shared" ref="AI51:AI56" si="125">SUM(J51:U51)</f>
        <v>-36000</v>
      </c>
      <c r="AJ51" s="5">
        <f t="shared" ref="AJ51:AJ56" si="126">SUM(V51:AG51)</f>
        <v>-36000</v>
      </c>
      <c r="AL51" s="5">
        <f t="shared" ref="AL51:AL56" si="127">AI51/12</f>
        <v>-3000</v>
      </c>
      <c r="AM51" s="5">
        <f t="shared" ref="AM51:AM56" si="128">AJ51/12</f>
        <v>-3000</v>
      </c>
    </row>
    <row r="52" spans="2:39" hidden="1" outlineLevel="2" x14ac:dyDescent="0.3">
      <c r="B52" s="55">
        <f t="shared" ref="B52:B55" si="129">MAX(B51)+1</f>
        <v>2</v>
      </c>
      <c r="C52" s="37" t="str">
        <f>$C$12</f>
        <v>Kate</v>
      </c>
      <c r="D52" s="63">
        <f>'2. Participants'!Q15</f>
        <v>0.4</v>
      </c>
      <c r="E52" s="58"/>
      <c r="F52" s="58"/>
      <c r="G52" s="175"/>
      <c r="H52" s="5" t="str">
        <f t="shared" si="123"/>
        <v>£</v>
      </c>
      <c r="I52" s="14"/>
      <c r="J52" s="5">
        <f t="shared" ref="J52:AG52" si="130">J12*amount</f>
        <v>-1200</v>
      </c>
      <c r="K52" s="5">
        <f t="shared" si="130"/>
        <v>-1200</v>
      </c>
      <c r="L52" s="5">
        <f t="shared" si="130"/>
        <v>-1200</v>
      </c>
      <c r="M52" s="5">
        <f t="shared" si="130"/>
        <v>-1200</v>
      </c>
      <c r="N52" s="5">
        <f t="shared" si="130"/>
        <v>-1200</v>
      </c>
      <c r="O52" s="5">
        <f t="shared" si="130"/>
        <v>-1200</v>
      </c>
      <c r="P52" s="5">
        <f t="shared" si="130"/>
        <v>-1200</v>
      </c>
      <c r="Q52" s="5">
        <f t="shared" si="130"/>
        <v>-1200</v>
      </c>
      <c r="R52" s="5">
        <f t="shared" si="130"/>
        <v>-1200</v>
      </c>
      <c r="S52" s="5">
        <f t="shared" si="130"/>
        <v>-1200</v>
      </c>
      <c r="T52" s="5">
        <f t="shared" si="130"/>
        <v>-1200</v>
      </c>
      <c r="U52" s="14">
        <f t="shared" si="130"/>
        <v>-1200</v>
      </c>
      <c r="V52" s="5">
        <f t="shared" si="130"/>
        <v>-1200</v>
      </c>
      <c r="W52" s="5">
        <f t="shared" si="130"/>
        <v>-1200</v>
      </c>
      <c r="X52" s="5">
        <f t="shared" si="130"/>
        <v>-1200</v>
      </c>
      <c r="Y52" s="5">
        <f t="shared" si="130"/>
        <v>-1200</v>
      </c>
      <c r="Z52" s="5">
        <f t="shared" si="130"/>
        <v>-1200</v>
      </c>
      <c r="AA52" s="5">
        <f t="shared" si="130"/>
        <v>-1200</v>
      </c>
      <c r="AB52" s="5">
        <f t="shared" si="130"/>
        <v>-1200</v>
      </c>
      <c r="AC52" s="5">
        <f t="shared" si="130"/>
        <v>-1200</v>
      </c>
      <c r="AD52" s="5">
        <f t="shared" si="130"/>
        <v>-1200</v>
      </c>
      <c r="AE52" s="5">
        <f t="shared" si="130"/>
        <v>-1200</v>
      </c>
      <c r="AF52" s="5">
        <f t="shared" si="130"/>
        <v>-1200</v>
      </c>
      <c r="AG52" s="5">
        <f t="shared" si="130"/>
        <v>-1200</v>
      </c>
      <c r="AH52" s="46"/>
      <c r="AI52" s="5">
        <f t="shared" si="125"/>
        <v>-14400</v>
      </c>
      <c r="AJ52" s="5">
        <f t="shared" si="126"/>
        <v>-14400</v>
      </c>
      <c r="AL52" s="5">
        <f t="shared" si="127"/>
        <v>-1200</v>
      </c>
      <c r="AM52" s="5">
        <f t="shared" si="128"/>
        <v>-1200</v>
      </c>
    </row>
    <row r="53" spans="2:39" hidden="1" outlineLevel="2" x14ac:dyDescent="0.3">
      <c r="B53" s="55">
        <f t="shared" si="129"/>
        <v>3</v>
      </c>
      <c r="C53" s="37" t="str">
        <f>$C$13</f>
        <v>Andrew</v>
      </c>
      <c r="D53" s="63">
        <f>'2. Participants'!Q16</f>
        <v>0.4</v>
      </c>
      <c r="E53" s="58"/>
      <c r="F53" s="58"/>
      <c r="G53" s="175"/>
      <c r="H53" s="5" t="str">
        <f t="shared" si="123"/>
        <v>£</v>
      </c>
      <c r="I53" s="14"/>
      <c r="J53" s="5">
        <f t="shared" ref="J53:AG53" si="131">J13*amount</f>
        <v>-1200</v>
      </c>
      <c r="K53" s="5">
        <f t="shared" si="131"/>
        <v>-1200</v>
      </c>
      <c r="L53" s="5">
        <f t="shared" si="131"/>
        <v>-1200</v>
      </c>
      <c r="M53" s="5">
        <f t="shared" si="131"/>
        <v>-1200</v>
      </c>
      <c r="N53" s="5">
        <f t="shared" si="131"/>
        <v>-1200</v>
      </c>
      <c r="O53" s="5">
        <f t="shared" si="131"/>
        <v>-1200</v>
      </c>
      <c r="P53" s="5">
        <f t="shared" si="131"/>
        <v>-1200</v>
      </c>
      <c r="Q53" s="5">
        <f t="shared" si="131"/>
        <v>-1200</v>
      </c>
      <c r="R53" s="5">
        <f t="shared" si="131"/>
        <v>-1200</v>
      </c>
      <c r="S53" s="5">
        <f t="shared" si="131"/>
        <v>-1200</v>
      </c>
      <c r="T53" s="5">
        <f t="shared" si="131"/>
        <v>-1200</v>
      </c>
      <c r="U53" s="14">
        <f t="shared" si="131"/>
        <v>-1200</v>
      </c>
      <c r="V53" s="5">
        <f t="shared" si="131"/>
        <v>-1200</v>
      </c>
      <c r="W53" s="5">
        <f t="shared" si="131"/>
        <v>-1200</v>
      </c>
      <c r="X53" s="5">
        <f t="shared" si="131"/>
        <v>-1200</v>
      </c>
      <c r="Y53" s="5">
        <f t="shared" si="131"/>
        <v>-1200</v>
      </c>
      <c r="Z53" s="5">
        <f t="shared" si="131"/>
        <v>-1200</v>
      </c>
      <c r="AA53" s="5">
        <f t="shared" si="131"/>
        <v>-1200</v>
      </c>
      <c r="AB53" s="5">
        <f t="shared" si="131"/>
        <v>-1200</v>
      </c>
      <c r="AC53" s="5">
        <f t="shared" si="131"/>
        <v>-1200</v>
      </c>
      <c r="AD53" s="5">
        <f t="shared" si="131"/>
        <v>-1200</v>
      </c>
      <c r="AE53" s="5">
        <f t="shared" si="131"/>
        <v>-1200</v>
      </c>
      <c r="AF53" s="5">
        <f t="shared" si="131"/>
        <v>-1200</v>
      </c>
      <c r="AG53" s="5">
        <f t="shared" si="131"/>
        <v>-1200</v>
      </c>
      <c r="AH53" s="46"/>
      <c r="AI53" s="5">
        <f t="shared" si="125"/>
        <v>-14400</v>
      </c>
      <c r="AJ53" s="5">
        <f t="shared" si="126"/>
        <v>-14400</v>
      </c>
      <c r="AL53" s="5">
        <f t="shared" si="127"/>
        <v>-1200</v>
      </c>
      <c r="AM53" s="5">
        <f t="shared" si="128"/>
        <v>-1200</v>
      </c>
    </row>
    <row r="54" spans="2:39" hidden="1" outlineLevel="2" x14ac:dyDescent="0.3">
      <c r="B54" s="55">
        <f t="shared" si="129"/>
        <v>4</v>
      </c>
      <c r="C54" s="37" t="str">
        <f>$C$14</f>
        <v>Suppliers</v>
      </c>
      <c r="D54" s="63">
        <f>'2. Participants'!Q17</f>
        <v>0</v>
      </c>
      <c r="E54" s="58"/>
      <c r="F54" s="58"/>
      <c r="G54" s="175"/>
      <c r="H54" s="5" t="str">
        <f t="shared" si="123"/>
        <v>£</v>
      </c>
      <c r="I54" s="14"/>
      <c r="J54" s="5">
        <f t="shared" ref="J54:AG54" si="132">J14*amount</f>
        <v>0</v>
      </c>
      <c r="K54" s="5">
        <f t="shared" si="132"/>
        <v>0</v>
      </c>
      <c r="L54" s="5">
        <f t="shared" si="132"/>
        <v>0</v>
      </c>
      <c r="M54" s="5">
        <f t="shared" si="132"/>
        <v>0</v>
      </c>
      <c r="N54" s="5">
        <f t="shared" si="132"/>
        <v>0</v>
      </c>
      <c r="O54" s="5">
        <f t="shared" si="132"/>
        <v>0</v>
      </c>
      <c r="P54" s="5">
        <f t="shared" si="132"/>
        <v>0</v>
      </c>
      <c r="Q54" s="5">
        <f t="shared" si="132"/>
        <v>0</v>
      </c>
      <c r="R54" s="5">
        <f t="shared" si="132"/>
        <v>0</v>
      </c>
      <c r="S54" s="5">
        <f t="shared" si="132"/>
        <v>0</v>
      </c>
      <c r="T54" s="5">
        <f t="shared" si="132"/>
        <v>0</v>
      </c>
      <c r="U54" s="14">
        <f t="shared" si="132"/>
        <v>0</v>
      </c>
      <c r="V54" s="5">
        <f t="shared" si="132"/>
        <v>0</v>
      </c>
      <c r="W54" s="5">
        <f t="shared" si="132"/>
        <v>0</v>
      </c>
      <c r="X54" s="5">
        <f t="shared" si="132"/>
        <v>0</v>
      </c>
      <c r="Y54" s="5">
        <f t="shared" si="132"/>
        <v>0</v>
      </c>
      <c r="Z54" s="5">
        <f t="shared" si="132"/>
        <v>0</v>
      </c>
      <c r="AA54" s="5">
        <f t="shared" si="132"/>
        <v>0</v>
      </c>
      <c r="AB54" s="5">
        <f t="shared" si="132"/>
        <v>0</v>
      </c>
      <c r="AC54" s="5">
        <f t="shared" si="132"/>
        <v>0</v>
      </c>
      <c r="AD54" s="5">
        <f t="shared" si="132"/>
        <v>0</v>
      </c>
      <c r="AE54" s="5">
        <f t="shared" si="132"/>
        <v>0</v>
      </c>
      <c r="AF54" s="5">
        <f t="shared" si="132"/>
        <v>0</v>
      </c>
      <c r="AG54" s="5">
        <f t="shared" si="132"/>
        <v>0</v>
      </c>
      <c r="AH54" s="46"/>
      <c r="AI54" s="5">
        <f t="shared" si="125"/>
        <v>0</v>
      </c>
      <c r="AJ54" s="5">
        <f t="shared" si="126"/>
        <v>0</v>
      </c>
      <c r="AL54" s="5">
        <f t="shared" si="127"/>
        <v>0</v>
      </c>
      <c r="AM54" s="5">
        <f t="shared" si="128"/>
        <v>0</v>
      </c>
    </row>
    <row r="55" spans="2:39" hidden="1" outlineLevel="2" x14ac:dyDescent="0.3">
      <c r="B55" s="55">
        <f t="shared" si="129"/>
        <v>5</v>
      </c>
      <c r="C55" s="56">
        <f>$C$15</f>
        <v>0</v>
      </c>
      <c r="D55" s="65">
        <f>'2. Participants'!Q18</f>
        <v>0</v>
      </c>
      <c r="E55" s="59"/>
      <c r="F55" s="59"/>
      <c r="G55" s="176"/>
      <c r="H55" s="36" t="str">
        <f t="shared" si="123"/>
        <v>£</v>
      </c>
      <c r="I55" s="13"/>
      <c r="J55" s="36">
        <f t="shared" ref="J55:AG55" si="133">J15*amount</f>
        <v>0</v>
      </c>
      <c r="K55" s="36">
        <f t="shared" si="133"/>
        <v>0</v>
      </c>
      <c r="L55" s="36">
        <f t="shared" si="133"/>
        <v>0</v>
      </c>
      <c r="M55" s="36">
        <f t="shared" si="133"/>
        <v>0</v>
      </c>
      <c r="N55" s="36">
        <f t="shared" si="133"/>
        <v>0</v>
      </c>
      <c r="O55" s="36">
        <f t="shared" si="133"/>
        <v>0</v>
      </c>
      <c r="P55" s="36">
        <f t="shared" si="133"/>
        <v>0</v>
      </c>
      <c r="Q55" s="36">
        <f t="shared" si="133"/>
        <v>0</v>
      </c>
      <c r="R55" s="36">
        <f t="shared" si="133"/>
        <v>0</v>
      </c>
      <c r="S55" s="36">
        <f t="shared" si="133"/>
        <v>0</v>
      </c>
      <c r="T55" s="36">
        <f t="shared" si="133"/>
        <v>0</v>
      </c>
      <c r="U55" s="13">
        <f t="shared" si="133"/>
        <v>0</v>
      </c>
      <c r="V55" s="36">
        <f t="shared" si="133"/>
        <v>0</v>
      </c>
      <c r="W55" s="36">
        <f t="shared" si="133"/>
        <v>0</v>
      </c>
      <c r="X55" s="36">
        <f t="shared" si="133"/>
        <v>0</v>
      </c>
      <c r="Y55" s="36">
        <f t="shared" si="133"/>
        <v>0</v>
      </c>
      <c r="Z55" s="36">
        <f t="shared" si="133"/>
        <v>0</v>
      </c>
      <c r="AA55" s="36">
        <f t="shared" si="133"/>
        <v>0</v>
      </c>
      <c r="AB55" s="36">
        <f t="shared" si="133"/>
        <v>0</v>
      </c>
      <c r="AC55" s="36">
        <f t="shared" si="133"/>
        <v>0</v>
      </c>
      <c r="AD55" s="36">
        <f t="shared" si="133"/>
        <v>0</v>
      </c>
      <c r="AE55" s="36">
        <f t="shared" si="133"/>
        <v>0</v>
      </c>
      <c r="AF55" s="36">
        <f t="shared" si="133"/>
        <v>0</v>
      </c>
      <c r="AG55" s="36">
        <f t="shared" si="133"/>
        <v>0</v>
      </c>
      <c r="AH55" s="46"/>
      <c r="AI55" s="36">
        <f t="shared" si="125"/>
        <v>0</v>
      </c>
      <c r="AJ55" s="36">
        <f t="shared" si="126"/>
        <v>0</v>
      </c>
      <c r="AL55" s="36">
        <f t="shared" si="127"/>
        <v>0</v>
      </c>
      <c r="AM55" s="36">
        <f t="shared" si="128"/>
        <v>0</v>
      </c>
    </row>
    <row r="56" spans="2:39" hidden="1" outlineLevel="1" collapsed="1" x14ac:dyDescent="0.3">
      <c r="C56" s="5" t="s">
        <v>125</v>
      </c>
      <c r="I56" s="14"/>
      <c r="J56" s="5">
        <f t="shared" ref="J56:AG56" si="134">SUM(J51:J55)</f>
        <v>-5400</v>
      </c>
      <c r="K56" s="5">
        <f t="shared" si="134"/>
        <v>-5400</v>
      </c>
      <c r="L56" s="5">
        <f t="shared" si="134"/>
        <v>-5400</v>
      </c>
      <c r="M56" s="5">
        <f t="shared" si="134"/>
        <v>-5400</v>
      </c>
      <c r="N56" s="5">
        <f t="shared" si="134"/>
        <v>-5400</v>
      </c>
      <c r="O56" s="5">
        <f t="shared" si="134"/>
        <v>-5400</v>
      </c>
      <c r="P56" s="5">
        <f t="shared" si="134"/>
        <v>-5400</v>
      </c>
      <c r="Q56" s="5">
        <f t="shared" si="134"/>
        <v>-5400</v>
      </c>
      <c r="R56" s="5">
        <f t="shared" si="134"/>
        <v>-5400</v>
      </c>
      <c r="S56" s="5">
        <f t="shared" si="134"/>
        <v>-5400</v>
      </c>
      <c r="T56" s="5">
        <f t="shared" si="134"/>
        <v>-5400</v>
      </c>
      <c r="U56" s="14">
        <f t="shared" si="134"/>
        <v>-5400</v>
      </c>
      <c r="V56" s="5">
        <f t="shared" si="134"/>
        <v>-5400</v>
      </c>
      <c r="W56" s="5">
        <f t="shared" si="134"/>
        <v>-5400</v>
      </c>
      <c r="X56" s="5">
        <f t="shared" si="134"/>
        <v>-5400</v>
      </c>
      <c r="Y56" s="5">
        <f t="shared" si="134"/>
        <v>-5400</v>
      </c>
      <c r="Z56" s="5">
        <f t="shared" si="134"/>
        <v>-5400</v>
      </c>
      <c r="AA56" s="5">
        <f t="shared" si="134"/>
        <v>-5400</v>
      </c>
      <c r="AB56" s="5">
        <f t="shared" si="134"/>
        <v>-5400</v>
      </c>
      <c r="AC56" s="5">
        <f t="shared" si="134"/>
        <v>-5400</v>
      </c>
      <c r="AD56" s="5">
        <f t="shared" si="134"/>
        <v>-5400</v>
      </c>
      <c r="AE56" s="5">
        <f t="shared" si="134"/>
        <v>-5400</v>
      </c>
      <c r="AF56" s="5">
        <f t="shared" si="134"/>
        <v>-5400</v>
      </c>
      <c r="AG56" s="5">
        <f t="shared" si="134"/>
        <v>-5400</v>
      </c>
      <c r="AH56" s="46"/>
      <c r="AI56" s="5">
        <f t="shared" si="125"/>
        <v>-64800</v>
      </c>
      <c r="AJ56" s="5">
        <f t="shared" si="126"/>
        <v>-64800</v>
      </c>
      <c r="AL56" s="48">
        <f t="shared" si="127"/>
        <v>-5400</v>
      </c>
      <c r="AM56" s="48">
        <f t="shared" si="128"/>
        <v>-5400</v>
      </c>
    </row>
    <row r="57" spans="2:39" hidden="1" outlineLevel="2" x14ac:dyDescent="0.3">
      <c r="C57" s="37"/>
      <c r="D57" s="258" t="s">
        <v>240</v>
      </c>
      <c r="I57" s="14"/>
      <c r="U57" s="14"/>
      <c r="AH57" s="46"/>
    </row>
    <row r="58" spans="2:39" hidden="1" outlineLevel="2" x14ac:dyDescent="0.3">
      <c r="B58" s="55">
        <f>MAX(B57)+1</f>
        <v>1</v>
      </c>
      <c r="C58" s="37" t="str">
        <f>$C$18</f>
        <v>Rebecca</v>
      </c>
      <c r="D58" s="257">
        <f>-'2. Participants'!Q21</f>
        <v>0</v>
      </c>
      <c r="E58" s="58"/>
      <c r="F58" s="58"/>
      <c r="G58" s="175"/>
      <c r="H58" s="5" t="str">
        <f>currency</f>
        <v>£</v>
      </c>
      <c r="I58" s="14"/>
      <c r="J58" s="5">
        <f t="shared" ref="J58:AG58" si="135">J18*amount</f>
        <v>0</v>
      </c>
      <c r="K58" s="5">
        <f t="shared" si="135"/>
        <v>0</v>
      </c>
      <c r="L58" s="5">
        <f t="shared" si="135"/>
        <v>0</v>
      </c>
      <c r="M58" s="5">
        <f t="shared" si="135"/>
        <v>0</v>
      </c>
      <c r="N58" s="5">
        <f t="shared" si="135"/>
        <v>0</v>
      </c>
      <c r="O58" s="5">
        <f t="shared" si="135"/>
        <v>0</v>
      </c>
      <c r="P58" s="5">
        <f t="shared" si="135"/>
        <v>0</v>
      </c>
      <c r="Q58" s="5">
        <f t="shared" si="135"/>
        <v>0</v>
      </c>
      <c r="R58" s="5">
        <f t="shared" si="135"/>
        <v>0</v>
      </c>
      <c r="S58" s="5">
        <f t="shared" si="135"/>
        <v>0</v>
      </c>
      <c r="T58" s="5">
        <f t="shared" si="135"/>
        <v>0</v>
      </c>
      <c r="U58" s="14">
        <f t="shared" si="135"/>
        <v>0</v>
      </c>
      <c r="V58" s="5">
        <f t="shared" si="135"/>
        <v>0</v>
      </c>
      <c r="W58" s="5">
        <f t="shared" si="135"/>
        <v>0</v>
      </c>
      <c r="X58" s="5">
        <f t="shared" si="135"/>
        <v>0</v>
      </c>
      <c r="Y58" s="5">
        <f t="shared" si="135"/>
        <v>0</v>
      </c>
      <c r="Z58" s="5">
        <f t="shared" si="135"/>
        <v>0</v>
      </c>
      <c r="AA58" s="5">
        <f t="shared" si="135"/>
        <v>0</v>
      </c>
      <c r="AB58" s="5">
        <f t="shared" si="135"/>
        <v>0</v>
      </c>
      <c r="AC58" s="5">
        <f t="shared" si="135"/>
        <v>0</v>
      </c>
      <c r="AD58" s="5">
        <f t="shared" si="135"/>
        <v>0</v>
      </c>
      <c r="AE58" s="5">
        <f t="shared" si="135"/>
        <v>0</v>
      </c>
      <c r="AF58" s="5">
        <f t="shared" si="135"/>
        <v>0</v>
      </c>
      <c r="AG58" s="5">
        <f t="shared" si="135"/>
        <v>0</v>
      </c>
      <c r="AH58" s="46"/>
      <c r="AI58" s="5">
        <f t="shared" ref="AI58:AI61" si="136">SUM(J58:U58)</f>
        <v>0</v>
      </c>
      <c r="AJ58" s="5">
        <f>SUM(V58:AG58)</f>
        <v>0</v>
      </c>
      <c r="AL58" s="5">
        <f t="shared" ref="AL58:AL61" si="137">AI58/12</f>
        <v>0</v>
      </c>
      <c r="AM58" s="5">
        <f t="shared" ref="AM58:AM61" si="138">AJ58/12</f>
        <v>0</v>
      </c>
    </row>
    <row r="59" spans="2:39" hidden="1" outlineLevel="2" x14ac:dyDescent="0.3">
      <c r="B59" s="55">
        <f t="shared" ref="B59:B60" si="139">MAX(B58)+1</f>
        <v>2</v>
      </c>
      <c r="C59" s="37">
        <f>$C$19</f>
        <v>0</v>
      </c>
      <c r="D59" s="257">
        <f>-'2. Participants'!Q22</f>
        <v>0</v>
      </c>
      <c r="E59" s="58"/>
      <c r="F59" s="58"/>
      <c r="G59" s="175"/>
      <c r="H59" s="5" t="str">
        <f>currency</f>
        <v>£</v>
      </c>
      <c r="I59" s="14"/>
      <c r="J59" s="5">
        <f t="shared" ref="J59:AG59" si="140">J19*amount</f>
        <v>0</v>
      </c>
      <c r="K59" s="5">
        <f t="shared" si="140"/>
        <v>0</v>
      </c>
      <c r="L59" s="5">
        <f t="shared" si="140"/>
        <v>0</v>
      </c>
      <c r="M59" s="5">
        <f t="shared" si="140"/>
        <v>0</v>
      </c>
      <c r="N59" s="5">
        <f t="shared" si="140"/>
        <v>0</v>
      </c>
      <c r="O59" s="5">
        <f t="shared" si="140"/>
        <v>0</v>
      </c>
      <c r="P59" s="5">
        <f t="shared" si="140"/>
        <v>0</v>
      </c>
      <c r="Q59" s="5">
        <f t="shared" si="140"/>
        <v>0</v>
      </c>
      <c r="R59" s="5">
        <f t="shared" si="140"/>
        <v>0</v>
      </c>
      <c r="S59" s="5">
        <f t="shared" si="140"/>
        <v>0</v>
      </c>
      <c r="T59" s="5">
        <f t="shared" si="140"/>
        <v>0</v>
      </c>
      <c r="U59" s="14">
        <f t="shared" si="140"/>
        <v>0</v>
      </c>
      <c r="V59" s="5">
        <f t="shared" si="140"/>
        <v>0</v>
      </c>
      <c r="W59" s="5">
        <f t="shared" si="140"/>
        <v>0</v>
      </c>
      <c r="X59" s="5">
        <f t="shared" si="140"/>
        <v>0</v>
      </c>
      <c r="Y59" s="5">
        <f t="shared" si="140"/>
        <v>0</v>
      </c>
      <c r="Z59" s="5">
        <f t="shared" si="140"/>
        <v>0</v>
      </c>
      <c r="AA59" s="5">
        <f t="shared" si="140"/>
        <v>0</v>
      </c>
      <c r="AB59" s="5">
        <f t="shared" si="140"/>
        <v>0</v>
      </c>
      <c r="AC59" s="5">
        <f t="shared" si="140"/>
        <v>0</v>
      </c>
      <c r="AD59" s="5">
        <f t="shared" si="140"/>
        <v>0</v>
      </c>
      <c r="AE59" s="5">
        <f t="shared" si="140"/>
        <v>0</v>
      </c>
      <c r="AF59" s="5">
        <f t="shared" si="140"/>
        <v>0</v>
      </c>
      <c r="AG59" s="5">
        <f t="shared" si="140"/>
        <v>0</v>
      </c>
      <c r="AH59" s="46"/>
      <c r="AI59" s="5">
        <f t="shared" si="136"/>
        <v>0</v>
      </c>
      <c r="AJ59" s="5">
        <f>SUM(V59:AG59)</f>
        <v>0</v>
      </c>
      <c r="AL59" s="5">
        <f t="shared" si="137"/>
        <v>0</v>
      </c>
      <c r="AM59" s="5">
        <f t="shared" si="138"/>
        <v>0</v>
      </c>
    </row>
    <row r="60" spans="2:39" hidden="1" outlineLevel="2" x14ac:dyDescent="0.3">
      <c r="B60" s="55">
        <f t="shared" si="139"/>
        <v>3</v>
      </c>
      <c r="C60" s="56">
        <f>$C$20</f>
        <v>0</v>
      </c>
      <c r="D60" s="257">
        <f>-'2. Participants'!Q23</f>
        <v>0</v>
      </c>
      <c r="E60" s="59"/>
      <c r="F60" s="59"/>
      <c r="G60" s="176"/>
      <c r="H60" s="36" t="str">
        <f>currency</f>
        <v>£</v>
      </c>
      <c r="I60" s="13"/>
      <c r="J60" s="36">
        <f t="shared" ref="J60:AG60" si="141">J20*amount</f>
        <v>0</v>
      </c>
      <c r="K60" s="36">
        <f t="shared" si="141"/>
        <v>0</v>
      </c>
      <c r="L60" s="36">
        <f t="shared" si="141"/>
        <v>0</v>
      </c>
      <c r="M60" s="36">
        <f t="shared" si="141"/>
        <v>0</v>
      </c>
      <c r="N60" s="36">
        <f t="shared" si="141"/>
        <v>0</v>
      </c>
      <c r="O60" s="36">
        <f t="shared" si="141"/>
        <v>0</v>
      </c>
      <c r="P60" s="36">
        <f t="shared" si="141"/>
        <v>0</v>
      </c>
      <c r="Q60" s="36">
        <f t="shared" si="141"/>
        <v>0</v>
      </c>
      <c r="R60" s="36">
        <f t="shared" si="141"/>
        <v>0</v>
      </c>
      <c r="S60" s="36">
        <f t="shared" si="141"/>
        <v>0</v>
      </c>
      <c r="T60" s="36">
        <f t="shared" si="141"/>
        <v>0</v>
      </c>
      <c r="U60" s="13">
        <f t="shared" si="141"/>
        <v>0</v>
      </c>
      <c r="V60" s="36">
        <f t="shared" si="141"/>
        <v>0</v>
      </c>
      <c r="W60" s="36">
        <f t="shared" si="141"/>
        <v>0</v>
      </c>
      <c r="X60" s="36">
        <f t="shared" si="141"/>
        <v>0</v>
      </c>
      <c r="Y60" s="36">
        <f t="shared" si="141"/>
        <v>0</v>
      </c>
      <c r="Z60" s="36">
        <f t="shared" si="141"/>
        <v>0</v>
      </c>
      <c r="AA60" s="36">
        <f t="shared" si="141"/>
        <v>0</v>
      </c>
      <c r="AB60" s="36">
        <f t="shared" si="141"/>
        <v>0</v>
      </c>
      <c r="AC60" s="36">
        <f t="shared" si="141"/>
        <v>0</v>
      </c>
      <c r="AD60" s="36">
        <f t="shared" si="141"/>
        <v>0</v>
      </c>
      <c r="AE60" s="36">
        <f t="shared" si="141"/>
        <v>0</v>
      </c>
      <c r="AF60" s="36">
        <f t="shared" si="141"/>
        <v>0</v>
      </c>
      <c r="AG60" s="36">
        <f t="shared" si="141"/>
        <v>0</v>
      </c>
      <c r="AH60" s="46"/>
      <c r="AI60" s="36">
        <f t="shared" si="136"/>
        <v>0</v>
      </c>
      <c r="AJ60" s="36">
        <f>SUM(V60:AG60)</f>
        <v>0</v>
      </c>
      <c r="AL60" s="36">
        <f t="shared" si="137"/>
        <v>0</v>
      </c>
      <c r="AM60" s="36">
        <f t="shared" si="138"/>
        <v>0</v>
      </c>
    </row>
    <row r="61" spans="2:39" hidden="1" outlineLevel="1" collapsed="1" x14ac:dyDescent="0.3">
      <c r="C61" s="36" t="s">
        <v>128</v>
      </c>
      <c r="D61" s="36"/>
      <c r="E61" s="36"/>
      <c r="F61" s="36"/>
      <c r="G61" s="36"/>
      <c r="H61" s="36"/>
      <c r="I61" s="13"/>
      <c r="J61" s="36">
        <f>SUM(J58:J60)</f>
        <v>0</v>
      </c>
      <c r="K61" s="36">
        <f t="shared" ref="K61:AG61" si="142">SUM(K58:K60)</f>
        <v>0</v>
      </c>
      <c r="L61" s="36">
        <f t="shared" si="142"/>
        <v>0</v>
      </c>
      <c r="M61" s="36">
        <f t="shared" si="142"/>
        <v>0</v>
      </c>
      <c r="N61" s="36">
        <f t="shared" si="142"/>
        <v>0</v>
      </c>
      <c r="O61" s="36">
        <f t="shared" si="142"/>
        <v>0</v>
      </c>
      <c r="P61" s="36">
        <f t="shared" si="142"/>
        <v>0</v>
      </c>
      <c r="Q61" s="36">
        <f t="shared" si="142"/>
        <v>0</v>
      </c>
      <c r="R61" s="36">
        <f t="shared" si="142"/>
        <v>0</v>
      </c>
      <c r="S61" s="36">
        <f t="shared" si="142"/>
        <v>0</v>
      </c>
      <c r="T61" s="36">
        <f t="shared" si="142"/>
        <v>0</v>
      </c>
      <c r="U61" s="13">
        <f t="shared" si="142"/>
        <v>0</v>
      </c>
      <c r="V61" s="36">
        <f t="shared" si="142"/>
        <v>0</v>
      </c>
      <c r="W61" s="36">
        <f t="shared" si="142"/>
        <v>0</v>
      </c>
      <c r="X61" s="36">
        <f t="shared" si="142"/>
        <v>0</v>
      </c>
      <c r="Y61" s="36">
        <f t="shared" si="142"/>
        <v>0</v>
      </c>
      <c r="Z61" s="36">
        <f t="shared" si="142"/>
        <v>0</v>
      </c>
      <c r="AA61" s="36">
        <f t="shared" si="142"/>
        <v>0</v>
      </c>
      <c r="AB61" s="36">
        <f t="shared" si="142"/>
        <v>0</v>
      </c>
      <c r="AC61" s="36">
        <f t="shared" si="142"/>
        <v>0</v>
      </c>
      <c r="AD61" s="36">
        <f t="shared" si="142"/>
        <v>0</v>
      </c>
      <c r="AE61" s="36">
        <f t="shared" si="142"/>
        <v>0</v>
      </c>
      <c r="AF61" s="36">
        <f t="shared" si="142"/>
        <v>0</v>
      </c>
      <c r="AG61" s="36">
        <f t="shared" si="142"/>
        <v>0</v>
      </c>
      <c r="AH61" s="46"/>
      <c r="AI61" s="50">
        <f t="shared" si="136"/>
        <v>0</v>
      </c>
      <c r="AJ61" s="50">
        <f>SUM(V61:AG61)</f>
        <v>0</v>
      </c>
      <c r="AL61" s="48">
        <f t="shared" si="137"/>
        <v>0</v>
      </c>
      <c r="AM61" s="48">
        <f t="shared" si="138"/>
        <v>0</v>
      </c>
    </row>
    <row r="62" spans="2:39" hidden="1" outlineLevel="1" x14ac:dyDescent="0.3">
      <c r="C62" s="48" t="s">
        <v>171</v>
      </c>
      <c r="D62" s="48"/>
      <c r="E62" s="48"/>
      <c r="F62" s="48"/>
      <c r="G62" s="48"/>
      <c r="H62" s="48" t="str">
        <f>currency</f>
        <v>£</v>
      </c>
      <c r="I62" s="143"/>
      <c r="J62" s="48">
        <f t="shared" ref="J62:AG62" si="143">J49+J56+J61</f>
        <v>-5400</v>
      </c>
      <c r="K62" s="48">
        <f t="shared" si="143"/>
        <v>-5400</v>
      </c>
      <c r="L62" s="48">
        <f t="shared" si="143"/>
        <v>-5400</v>
      </c>
      <c r="M62" s="48">
        <f t="shared" si="143"/>
        <v>-5400</v>
      </c>
      <c r="N62" s="48">
        <f t="shared" si="143"/>
        <v>-5400</v>
      </c>
      <c r="O62" s="48">
        <f t="shared" si="143"/>
        <v>-5400</v>
      </c>
      <c r="P62" s="48">
        <f t="shared" si="143"/>
        <v>-5400</v>
      </c>
      <c r="Q62" s="48">
        <f t="shared" si="143"/>
        <v>-5400</v>
      </c>
      <c r="R62" s="48">
        <f t="shared" si="143"/>
        <v>-5400</v>
      </c>
      <c r="S62" s="48">
        <f t="shared" si="143"/>
        <v>-5400</v>
      </c>
      <c r="T62" s="48">
        <f t="shared" si="143"/>
        <v>-5400</v>
      </c>
      <c r="U62" s="143">
        <f t="shared" si="143"/>
        <v>-5400</v>
      </c>
      <c r="V62" s="48">
        <f t="shared" si="143"/>
        <v>-5400</v>
      </c>
      <c r="W62" s="48">
        <f t="shared" si="143"/>
        <v>-5400</v>
      </c>
      <c r="X62" s="48">
        <f t="shared" si="143"/>
        <v>-5400</v>
      </c>
      <c r="Y62" s="48">
        <f t="shared" si="143"/>
        <v>-5400</v>
      </c>
      <c r="Z62" s="48">
        <f t="shared" si="143"/>
        <v>-5400</v>
      </c>
      <c r="AA62" s="48">
        <f t="shared" si="143"/>
        <v>-5400</v>
      </c>
      <c r="AB62" s="48">
        <f t="shared" si="143"/>
        <v>-5400</v>
      </c>
      <c r="AC62" s="48">
        <f t="shared" si="143"/>
        <v>-5400</v>
      </c>
      <c r="AD62" s="48">
        <f t="shared" si="143"/>
        <v>-5400</v>
      </c>
      <c r="AE62" s="48">
        <f t="shared" si="143"/>
        <v>-5400</v>
      </c>
      <c r="AF62" s="48">
        <f t="shared" si="143"/>
        <v>-5400</v>
      </c>
      <c r="AG62" s="48">
        <f t="shared" si="143"/>
        <v>-5400</v>
      </c>
      <c r="AH62" s="46"/>
      <c r="AI62" s="48">
        <f>SUM(J62:U62)</f>
        <v>-64800</v>
      </c>
      <c r="AJ62" s="48">
        <f>SUM(V62:AG62)</f>
        <v>-64800</v>
      </c>
      <c r="AL62" s="48">
        <f>AI62/12</f>
        <v>-5400</v>
      </c>
      <c r="AM62" s="48">
        <f>AJ62/12</f>
        <v>-5400</v>
      </c>
    </row>
    <row r="63" spans="2:39" hidden="1" outlineLevel="1" x14ac:dyDescent="0.3">
      <c r="I63" s="14"/>
      <c r="U63" s="14"/>
      <c r="AH63" s="46"/>
    </row>
    <row r="64" spans="2:39" hidden="1" outlineLevel="2" x14ac:dyDescent="0.3">
      <c r="B64" s="55">
        <f>MAX(B63)+1</f>
        <v>1</v>
      </c>
      <c r="C64" s="37" t="str">
        <f>$C$6</f>
        <v>Clients</v>
      </c>
      <c r="D64" s="63">
        <f>'2. Participants'!R9</f>
        <v>0</v>
      </c>
      <c r="E64" s="58"/>
      <c r="F64" s="58"/>
      <c r="G64" s="175"/>
      <c r="H64" s="5" t="str">
        <f>currency</f>
        <v>£</v>
      </c>
      <c r="I64" s="14"/>
      <c r="J64" s="5">
        <f t="shared" ref="J64:AG64" si="144">J6*amount</f>
        <v>0</v>
      </c>
      <c r="K64" s="5">
        <f t="shared" si="144"/>
        <v>0</v>
      </c>
      <c r="L64" s="5">
        <f t="shared" si="144"/>
        <v>0</v>
      </c>
      <c r="M64" s="5">
        <f t="shared" si="144"/>
        <v>0</v>
      </c>
      <c r="N64" s="5">
        <f t="shared" si="144"/>
        <v>0</v>
      </c>
      <c r="O64" s="5">
        <f t="shared" si="144"/>
        <v>0</v>
      </c>
      <c r="P64" s="5">
        <f t="shared" si="144"/>
        <v>0</v>
      </c>
      <c r="Q64" s="5">
        <f t="shared" si="144"/>
        <v>0</v>
      </c>
      <c r="R64" s="5">
        <f t="shared" si="144"/>
        <v>0</v>
      </c>
      <c r="S64" s="5">
        <f t="shared" si="144"/>
        <v>0</v>
      </c>
      <c r="T64" s="5">
        <f t="shared" si="144"/>
        <v>0</v>
      </c>
      <c r="U64" s="14">
        <f t="shared" si="144"/>
        <v>0</v>
      </c>
      <c r="V64" s="5">
        <f t="shared" si="144"/>
        <v>0</v>
      </c>
      <c r="W64" s="5">
        <f t="shared" si="144"/>
        <v>0</v>
      </c>
      <c r="X64" s="5">
        <f t="shared" si="144"/>
        <v>0</v>
      </c>
      <c r="Y64" s="5">
        <f t="shared" si="144"/>
        <v>0</v>
      </c>
      <c r="Z64" s="5">
        <f t="shared" si="144"/>
        <v>0</v>
      </c>
      <c r="AA64" s="5">
        <f t="shared" si="144"/>
        <v>0</v>
      </c>
      <c r="AB64" s="5">
        <f t="shared" si="144"/>
        <v>0</v>
      </c>
      <c r="AC64" s="5">
        <f t="shared" si="144"/>
        <v>0</v>
      </c>
      <c r="AD64" s="5">
        <f t="shared" si="144"/>
        <v>0</v>
      </c>
      <c r="AE64" s="5">
        <f t="shared" si="144"/>
        <v>0</v>
      </c>
      <c r="AF64" s="5">
        <f t="shared" si="144"/>
        <v>0</v>
      </c>
      <c r="AG64" s="5">
        <f t="shared" si="144"/>
        <v>0</v>
      </c>
      <c r="AH64" s="46"/>
      <c r="AI64" s="5">
        <f t="shared" ref="AI64:AI67" si="145">SUM(J64:U64)</f>
        <v>0</v>
      </c>
      <c r="AJ64" s="5">
        <f>SUM(V64:AG64)</f>
        <v>0</v>
      </c>
      <c r="AL64" s="5">
        <f t="shared" ref="AL64:AL66" si="146">AI64/12</f>
        <v>0</v>
      </c>
      <c r="AM64" s="5">
        <f t="shared" ref="AM64:AM67" si="147">AJ64/12</f>
        <v>0</v>
      </c>
    </row>
    <row r="65" spans="2:39" hidden="1" outlineLevel="2" x14ac:dyDescent="0.3">
      <c r="B65" s="55">
        <f t="shared" ref="B65:B66" si="148">MAX(B64)+1</f>
        <v>2</v>
      </c>
      <c r="C65" s="37">
        <f>$C$7</f>
        <v>0</v>
      </c>
      <c r="D65" s="63">
        <f>'2. Participants'!R10</f>
        <v>0</v>
      </c>
      <c r="E65" s="58"/>
      <c r="F65" s="58"/>
      <c r="G65" s="175"/>
      <c r="H65" s="5" t="str">
        <f>currency</f>
        <v>£</v>
      </c>
      <c r="I65" s="14"/>
      <c r="J65" s="5">
        <f t="shared" ref="J65:AG65" si="149">J7*amount</f>
        <v>0</v>
      </c>
      <c r="K65" s="5">
        <f t="shared" si="149"/>
        <v>0</v>
      </c>
      <c r="L65" s="5">
        <f t="shared" si="149"/>
        <v>0</v>
      </c>
      <c r="M65" s="5">
        <f t="shared" si="149"/>
        <v>0</v>
      </c>
      <c r="N65" s="5">
        <f t="shared" si="149"/>
        <v>0</v>
      </c>
      <c r="O65" s="5">
        <f t="shared" si="149"/>
        <v>0</v>
      </c>
      <c r="P65" s="5">
        <f t="shared" si="149"/>
        <v>0</v>
      </c>
      <c r="Q65" s="5">
        <f t="shared" si="149"/>
        <v>0</v>
      </c>
      <c r="R65" s="5">
        <f t="shared" si="149"/>
        <v>0</v>
      </c>
      <c r="S65" s="5">
        <f t="shared" si="149"/>
        <v>0</v>
      </c>
      <c r="T65" s="5">
        <f t="shared" si="149"/>
        <v>0</v>
      </c>
      <c r="U65" s="14">
        <f t="shared" si="149"/>
        <v>0</v>
      </c>
      <c r="V65" s="5">
        <f t="shared" si="149"/>
        <v>0</v>
      </c>
      <c r="W65" s="5">
        <f t="shared" si="149"/>
        <v>0</v>
      </c>
      <c r="X65" s="5">
        <f t="shared" si="149"/>
        <v>0</v>
      </c>
      <c r="Y65" s="5">
        <f t="shared" si="149"/>
        <v>0</v>
      </c>
      <c r="Z65" s="5">
        <f t="shared" si="149"/>
        <v>0</v>
      </c>
      <c r="AA65" s="5">
        <f t="shared" si="149"/>
        <v>0</v>
      </c>
      <c r="AB65" s="5">
        <f t="shared" si="149"/>
        <v>0</v>
      </c>
      <c r="AC65" s="5">
        <f t="shared" si="149"/>
        <v>0</v>
      </c>
      <c r="AD65" s="5">
        <f t="shared" si="149"/>
        <v>0</v>
      </c>
      <c r="AE65" s="5">
        <f t="shared" si="149"/>
        <v>0</v>
      </c>
      <c r="AF65" s="5">
        <f t="shared" si="149"/>
        <v>0</v>
      </c>
      <c r="AG65" s="5">
        <f t="shared" si="149"/>
        <v>0</v>
      </c>
      <c r="AH65" s="46"/>
      <c r="AI65" s="5">
        <f t="shared" si="145"/>
        <v>0</v>
      </c>
      <c r="AJ65" s="5">
        <f>SUM(V65:AG65)</f>
        <v>0</v>
      </c>
      <c r="AL65" s="5">
        <f t="shared" si="146"/>
        <v>0</v>
      </c>
      <c r="AM65" s="5">
        <f t="shared" si="147"/>
        <v>0</v>
      </c>
    </row>
    <row r="66" spans="2:39" hidden="1" outlineLevel="2" x14ac:dyDescent="0.3">
      <c r="B66" s="55">
        <f t="shared" si="148"/>
        <v>3</v>
      </c>
      <c r="C66" s="56">
        <f>$C$8</f>
        <v>0</v>
      </c>
      <c r="D66" s="65">
        <f>'2. Participants'!R11</f>
        <v>0</v>
      </c>
      <c r="E66" s="59"/>
      <c r="F66" s="59"/>
      <c r="G66" s="176"/>
      <c r="H66" s="36" t="str">
        <f>currency</f>
        <v>£</v>
      </c>
      <c r="I66" s="13"/>
      <c r="J66" s="36">
        <f t="shared" ref="J66:AG66" si="150">J8*amount</f>
        <v>0</v>
      </c>
      <c r="K66" s="36">
        <f t="shared" si="150"/>
        <v>0</v>
      </c>
      <c r="L66" s="36">
        <f t="shared" si="150"/>
        <v>0</v>
      </c>
      <c r="M66" s="36">
        <f t="shared" si="150"/>
        <v>0</v>
      </c>
      <c r="N66" s="36">
        <f t="shared" si="150"/>
        <v>0</v>
      </c>
      <c r="O66" s="36">
        <f t="shared" si="150"/>
        <v>0</v>
      </c>
      <c r="P66" s="36">
        <f t="shared" si="150"/>
        <v>0</v>
      </c>
      <c r="Q66" s="36">
        <f t="shared" si="150"/>
        <v>0</v>
      </c>
      <c r="R66" s="36">
        <f t="shared" si="150"/>
        <v>0</v>
      </c>
      <c r="S66" s="36">
        <f t="shared" si="150"/>
        <v>0</v>
      </c>
      <c r="T66" s="36">
        <f t="shared" si="150"/>
        <v>0</v>
      </c>
      <c r="U66" s="13">
        <f t="shared" si="150"/>
        <v>0</v>
      </c>
      <c r="V66" s="36">
        <f t="shared" si="150"/>
        <v>0</v>
      </c>
      <c r="W66" s="36">
        <f t="shared" si="150"/>
        <v>0</v>
      </c>
      <c r="X66" s="36">
        <f t="shared" si="150"/>
        <v>0</v>
      </c>
      <c r="Y66" s="36">
        <f t="shared" si="150"/>
        <v>0</v>
      </c>
      <c r="Z66" s="36">
        <f t="shared" si="150"/>
        <v>0</v>
      </c>
      <c r="AA66" s="36">
        <f t="shared" si="150"/>
        <v>0</v>
      </c>
      <c r="AB66" s="36">
        <f t="shared" si="150"/>
        <v>0</v>
      </c>
      <c r="AC66" s="36">
        <f t="shared" si="150"/>
        <v>0</v>
      </c>
      <c r="AD66" s="36">
        <f t="shared" si="150"/>
        <v>0</v>
      </c>
      <c r="AE66" s="36">
        <f t="shared" si="150"/>
        <v>0</v>
      </c>
      <c r="AF66" s="36">
        <f t="shared" si="150"/>
        <v>0</v>
      </c>
      <c r="AG66" s="36">
        <f t="shared" si="150"/>
        <v>0</v>
      </c>
      <c r="AH66" s="46"/>
      <c r="AI66" s="36">
        <f t="shared" si="145"/>
        <v>0</v>
      </c>
      <c r="AJ66" s="36">
        <f>SUM(V66:AG66)</f>
        <v>0</v>
      </c>
      <c r="AL66" s="36">
        <f t="shared" si="146"/>
        <v>0</v>
      </c>
      <c r="AM66" s="36">
        <f t="shared" si="147"/>
        <v>0</v>
      </c>
    </row>
    <row r="67" spans="2:39" hidden="1" outlineLevel="1" collapsed="1" x14ac:dyDescent="0.3">
      <c r="C67" s="5" t="s">
        <v>123</v>
      </c>
      <c r="I67" s="14"/>
      <c r="J67" s="5">
        <f>SUM(J64:J66)</f>
        <v>0</v>
      </c>
      <c r="K67" s="5">
        <f t="shared" ref="K67" si="151">SUM(K64:K66)</f>
        <v>0</v>
      </c>
      <c r="L67" s="5">
        <f t="shared" ref="L67" si="152">SUM(L64:L66)</f>
        <v>0</v>
      </c>
      <c r="M67" s="5">
        <f t="shared" ref="M67" si="153">SUM(M64:M66)</f>
        <v>0</v>
      </c>
      <c r="N67" s="5">
        <f t="shared" ref="N67" si="154">SUM(N64:N66)</f>
        <v>0</v>
      </c>
      <c r="O67" s="5">
        <f t="shared" ref="O67" si="155">SUM(O64:O66)</f>
        <v>0</v>
      </c>
      <c r="P67" s="5">
        <f t="shared" ref="P67" si="156">SUM(P64:P66)</f>
        <v>0</v>
      </c>
      <c r="Q67" s="5">
        <f t="shared" ref="Q67" si="157">SUM(Q64:Q66)</f>
        <v>0</v>
      </c>
      <c r="R67" s="5">
        <f t="shared" ref="R67" si="158">SUM(R64:R66)</f>
        <v>0</v>
      </c>
      <c r="S67" s="5">
        <f t="shared" ref="S67" si="159">SUM(S64:S66)</f>
        <v>0</v>
      </c>
      <c r="T67" s="5">
        <f t="shared" ref="T67" si="160">SUM(T64:T66)</f>
        <v>0</v>
      </c>
      <c r="U67" s="14">
        <f t="shared" ref="U67" si="161">SUM(U64:U66)</f>
        <v>0</v>
      </c>
      <c r="V67" s="5">
        <f t="shared" ref="V67" si="162">SUM(V64:V66)</f>
        <v>0</v>
      </c>
      <c r="W67" s="5">
        <f t="shared" ref="W67" si="163">SUM(W64:W66)</f>
        <v>0</v>
      </c>
      <c r="X67" s="5">
        <f t="shared" ref="X67" si="164">SUM(X64:X66)</f>
        <v>0</v>
      </c>
      <c r="Y67" s="5">
        <f t="shared" ref="Y67" si="165">SUM(Y64:Y66)</f>
        <v>0</v>
      </c>
      <c r="Z67" s="5">
        <f t="shared" ref="Z67" si="166">SUM(Z64:Z66)</f>
        <v>0</v>
      </c>
      <c r="AA67" s="5">
        <f t="shared" ref="AA67" si="167">SUM(AA64:AA66)</f>
        <v>0</v>
      </c>
      <c r="AB67" s="5">
        <f t="shared" ref="AB67" si="168">SUM(AB64:AB66)</f>
        <v>0</v>
      </c>
      <c r="AC67" s="5">
        <f t="shared" ref="AC67" si="169">SUM(AC64:AC66)</f>
        <v>0</v>
      </c>
      <c r="AD67" s="5">
        <f t="shared" ref="AD67" si="170">SUM(AD64:AD66)</f>
        <v>0</v>
      </c>
      <c r="AE67" s="5">
        <f t="shared" ref="AE67" si="171">SUM(AE64:AE66)</f>
        <v>0</v>
      </c>
      <c r="AF67" s="5">
        <f t="shared" ref="AF67" si="172">SUM(AF64:AF66)</f>
        <v>0</v>
      </c>
      <c r="AG67" s="5">
        <f t="shared" ref="AG67" si="173">SUM(AG64:AG66)</f>
        <v>0</v>
      </c>
      <c r="AH67" s="46"/>
      <c r="AI67" s="5">
        <f t="shared" si="145"/>
        <v>0</v>
      </c>
      <c r="AJ67" s="5">
        <f>SUM(V67:AG67)</f>
        <v>0</v>
      </c>
      <c r="AL67" s="48">
        <f>AI67/12</f>
        <v>0</v>
      </c>
      <c r="AM67" s="48">
        <f t="shared" si="147"/>
        <v>0</v>
      </c>
    </row>
    <row r="68" spans="2:39" hidden="1" outlineLevel="2" x14ac:dyDescent="0.3">
      <c r="C68" s="37"/>
      <c r="I68" s="14"/>
      <c r="U68" s="14"/>
      <c r="AH68" s="46"/>
    </row>
    <row r="69" spans="2:39" hidden="1" outlineLevel="2" x14ac:dyDescent="0.3">
      <c r="B69" s="55">
        <f t="shared" ref="B69:B73" si="174">MAX(B68)+1</f>
        <v>1</v>
      </c>
      <c r="C69" s="37" t="str">
        <f>$C$11</f>
        <v>Rebecca</v>
      </c>
      <c r="D69" s="63">
        <f>'2. Participants'!R14</f>
        <v>0.33333333333333337</v>
      </c>
      <c r="E69" s="58"/>
      <c r="F69" s="58"/>
      <c r="G69" s="175"/>
      <c r="H69" s="5" t="str">
        <f t="shared" ref="H69:H73" si="175">currency</f>
        <v>£</v>
      </c>
      <c r="I69" s="14"/>
      <c r="J69" s="5">
        <f t="shared" ref="J69:AG69" si="176">J11*amount</f>
        <v>-2000.0000000000002</v>
      </c>
      <c r="K69" s="5">
        <f t="shared" si="176"/>
        <v>-2000.0000000000002</v>
      </c>
      <c r="L69" s="5">
        <f t="shared" si="176"/>
        <v>-2000.0000000000002</v>
      </c>
      <c r="M69" s="5">
        <f t="shared" si="176"/>
        <v>-2000.0000000000002</v>
      </c>
      <c r="N69" s="5">
        <f t="shared" si="176"/>
        <v>-2000.0000000000002</v>
      </c>
      <c r="O69" s="5">
        <f t="shared" si="176"/>
        <v>-2000.0000000000002</v>
      </c>
      <c r="P69" s="5">
        <f t="shared" si="176"/>
        <v>-2000.0000000000002</v>
      </c>
      <c r="Q69" s="5">
        <f t="shared" si="176"/>
        <v>-2000.0000000000002</v>
      </c>
      <c r="R69" s="5">
        <f t="shared" si="176"/>
        <v>-2000.0000000000002</v>
      </c>
      <c r="S69" s="5">
        <f t="shared" si="176"/>
        <v>-2000.0000000000002</v>
      </c>
      <c r="T69" s="5">
        <f t="shared" si="176"/>
        <v>-2000.0000000000002</v>
      </c>
      <c r="U69" s="14">
        <f t="shared" si="176"/>
        <v>-2000.0000000000002</v>
      </c>
      <c r="V69" s="5">
        <f t="shared" si="176"/>
        <v>-2000.0000000000002</v>
      </c>
      <c r="W69" s="5">
        <f t="shared" si="176"/>
        <v>-2000.0000000000002</v>
      </c>
      <c r="X69" s="5">
        <f t="shared" si="176"/>
        <v>-2000.0000000000002</v>
      </c>
      <c r="Y69" s="5">
        <f t="shared" si="176"/>
        <v>-2000.0000000000002</v>
      </c>
      <c r="Z69" s="5">
        <f t="shared" si="176"/>
        <v>-2000.0000000000002</v>
      </c>
      <c r="AA69" s="5">
        <f t="shared" si="176"/>
        <v>-2000.0000000000002</v>
      </c>
      <c r="AB69" s="5">
        <f t="shared" si="176"/>
        <v>-2000.0000000000002</v>
      </c>
      <c r="AC69" s="5">
        <f t="shared" si="176"/>
        <v>-2000.0000000000002</v>
      </c>
      <c r="AD69" s="5">
        <f t="shared" si="176"/>
        <v>-2000.0000000000002</v>
      </c>
      <c r="AE69" s="5">
        <f t="shared" si="176"/>
        <v>-2000.0000000000002</v>
      </c>
      <c r="AF69" s="5">
        <f t="shared" si="176"/>
        <v>-2000.0000000000002</v>
      </c>
      <c r="AG69" s="5">
        <f t="shared" si="176"/>
        <v>-2000.0000000000002</v>
      </c>
      <c r="AH69" s="46"/>
      <c r="AI69" s="5">
        <f t="shared" ref="AI69:AI74" si="177">SUM(J69:U69)</f>
        <v>-24000.000000000004</v>
      </c>
      <c r="AJ69" s="5">
        <f t="shared" ref="AJ69:AJ74" si="178">SUM(V69:AG69)</f>
        <v>-24000.000000000004</v>
      </c>
      <c r="AL69" s="5">
        <f t="shared" ref="AL69:AL74" si="179">AI69/12</f>
        <v>-2000.0000000000002</v>
      </c>
      <c r="AM69" s="5">
        <f t="shared" ref="AM69:AM74" si="180">AJ69/12</f>
        <v>-2000.0000000000002</v>
      </c>
    </row>
    <row r="70" spans="2:39" hidden="1" outlineLevel="2" x14ac:dyDescent="0.3">
      <c r="B70" s="55">
        <f t="shared" si="174"/>
        <v>2</v>
      </c>
      <c r="C70" s="37" t="str">
        <f>$C$12</f>
        <v>Kate</v>
      </c>
      <c r="D70" s="63">
        <f>'2. Participants'!R15</f>
        <v>0.19999999999999996</v>
      </c>
      <c r="E70" s="58"/>
      <c r="F70" s="58"/>
      <c r="G70" s="175"/>
      <c r="H70" s="5" t="str">
        <f t="shared" si="175"/>
        <v>£</v>
      </c>
      <c r="I70" s="14"/>
      <c r="J70" s="5">
        <f t="shared" ref="J70:AG70" si="181">J12*amount</f>
        <v>-599.99999999999989</v>
      </c>
      <c r="K70" s="5">
        <f t="shared" si="181"/>
        <v>-599.99999999999989</v>
      </c>
      <c r="L70" s="5">
        <f t="shared" si="181"/>
        <v>-599.99999999999989</v>
      </c>
      <c r="M70" s="5">
        <f t="shared" si="181"/>
        <v>-599.99999999999989</v>
      </c>
      <c r="N70" s="5">
        <f t="shared" si="181"/>
        <v>-599.99999999999989</v>
      </c>
      <c r="O70" s="5">
        <f t="shared" si="181"/>
        <v>-599.99999999999989</v>
      </c>
      <c r="P70" s="5">
        <f t="shared" si="181"/>
        <v>-599.99999999999989</v>
      </c>
      <c r="Q70" s="5">
        <f t="shared" si="181"/>
        <v>-599.99999999999989</v>
      </c>
      <c r="R70" s="5">
        <f t="shared" si="181"/>
        <v>-599.99999999999989</v>
      </c>
      <c r="S70" s="5">
        <f t="shared" si="181"/>
        <v>-599.99999999999989</v>
      </c>
      <c r="T70" s="5">
        <f t="shared" si="181"/>
        <v>-599.99999999999989</v>
      </c>
      <c r="U70" s="14">
        <f t="shared" si="181"/>
        <v>-599.99999999999989</v>
      </c>
      <c r="V70" s="5">
        <f t="shared" si="181"/>
        <v>-599.99999999999989</v>
      </c>
      <c r="W70" s="5">
        <f t="shared" si="181"/>
        <v>-599.99999999999989</v>
      </c>
      <c r="X70" s="5">
        <f t="shared" si="181"/>
        <v>-599.99999999999989</v>
      </c>
      <c r="Y70" s="5">
        <f t="shared" si="181"/>
        <v>-599.99999999999989</v>
      </c>
      <c r="Z70" s="5">
        <f t="shared" si="181"/>
        <v>-599.99999999999989</v>
      </c>
      <c r="AA70" s="5">
        <f t="shared" si="181"/>
        <v>-599.99999999999989</v>
      </c>
      <c r="AB70" s="5">
        <f t="shared" si="181"/>
        <v>-599.99999999999989</v>
      </c>
      <c r="AC70" s="5">
        <f t="shared" si="181"/>
        <v>-599.99999999999989</v>
      </c>
      <c r="AD70" s="5">
        <f t="shared" si="181"/>
        <v>-599.99999999999989</v>
      </c>
      <c r="AE70" s="5">
        <f t="shared" si="181"/>
        <v>-599.99999999999989</v>
      </c>
      <c r="AF70" s="5">
        <f t="shared" si="181"/>
        <v>-599.99999999999989</v>
      </c>
      <c r="AG70" s="5">
        <f t="shared" si="181"/>
        <v>-599.99999999999989</v>
      </c>
      <c r="AH70" s="46"/>
      <c r="AI70" s="5">
        <f t="shared" si="177"/>
        <v>-7199.9999999999991</v>
      </c>
      <c r="AJ70" s="5">
        <f t="shared" si="178"/>
        <v>-7199.9999999999991</v>
      </c>
      <c r="AL70" s="5">
        <f t="shared" si="179"/>
        <v>-599.99999999999989</v>
      </c>
      <c r="AM70" s="5">
        <f t="shared" si="180"/>
        <v>-599.99999999999989</v>
      </c>
    </row>
    <row r="71" spans="2:39" hidden="1" outlineLevel="2" x14ac:dyDescent="0.3">
      <c r="B71" s="55">
        <f t="shared" si="174"/>
        <v>3</v>
      </c>
      <c r="C71" s="37" t="str">
        <f>$C$13</f>
        <v>Andrew</v>
      </c>
      <c r="D71" s="63">
        <f>'2. Participants'!R16</f>
        <v>0.19999999999999996</v>
      </c>
      <c r="E71" s="58"/>
      <c r="F71" s="58"/>
      <c r="G71" s="175"/>
      <c r="H71" s="5" t="str">
        <f t="shared" si="175"/>
        <v>£</v>
      </c>
      <c r="I71" s="14"/>
      <c r="J71" s="5">
        <f t="shared" ref="J71:AG71" si="182">J13*amount</f>
        <v>-599.99999999999989</v>
      </c>
      <c r="K71" s="5">
        <f t="shared" si="182"/>
        <v>-599.99999999999989</v>
      </c>
      <c r="L71" s="5">
        <f t="shared" si="182"/>
        <v>-599.99999999999989</v>
      </c>
      <c r="M71" s="5">
        <f t="shared" si="182"/>
        <v>-599.99999999999989</v>
      </c>
      <c r="N71" s="5">
        <f t="shared" si="182"/>
        <v>-599.99999999999989</v>
      </c>
      <c r="O71" s="5">
        <f t="shared" si="182"/>
        <v>-599.99999999999989</v>
      </c>
      <c r="P71" s="5">
        <f t="shared" si="182"/>
        <v>-599.99999999999989</v>
      </c>
      <c r="Q71" s="5">
        <f t="shared" si="182"/>
        <v>-599.99999999999989</v>
      </c>
      <c r="R71" s="5">
        <f t="shared" si="182"/>
        <v>-599.99999999999989</v>
      </c>
      <c r="S71" s="5">
        <f t="shared" si="182"/>
        <v>-599.99999999999989</v>
      </c>
      <c r="T71" s="5">
        <f t="shared" si="182"/>
        <v>-599.99999999999989</v>
      </c>
      <c r="U71" s="14">
        <f t="shared" si="182"/>
        <v>-599.99999999999989</v>
      </c>
      <c r="V71" s="5">
        <f t="shared" si="182"/>
        <v>-599.99999999999989</v>
      </c>
      <c r="W71" s="5">
        <f t="shared" si="182"/>
        <v>-599.99999999999989</v>
      </c>
      <c r="X71" s="5">
        <f t="shared" si="182"/>
        <v>-599.99999999999989</v>
      </c>
      <c r="Y71" s="5">
        <f t="shared" si="182"/>
        <v>-599.99999999999989</v>
      </c>
      <c r="Z71" s="5">
        <f t="shared" si="182"/>
        <v>-599.99999999999989</v>
      </c>
      <c r="AA71" s="5">
        <f t="shared" si="182"/>
        <v>-599.99999999999989</v>
      </c>
      <c r="AB71" s="5">
        <f t="shared" si="182"/>
        <v>-599.99999999999989</v>
      </c>
      <c r="AC71" s="5">
        <f t="shared" si="182"/>
        <v>-599.99999999999989</v>
      </c>
      <c r="AD71" s="5">
        <f t="shared" si="182"/>
        <v>-599.99999999999989</v>
      </c>
      <c r="AE71" s="5">
        <f t="shared" si="182"/>
        <v>-599.99999999999989</v>
      </c>
      <c r="AF71" s="5">
        <f t="shared" si="182"/>
        <v>-599.99999999999989</v>
      </c>
      <c r="AG71" s="5">
        <f t="shared" si="182"/>
        <v>-599.99999999999989</v>
      </c>
      <c r="AH71" s="46"/>
      <c r="AI71" s="5">
        <f t="shared" si="177"/>
        <v>-7199.9999999999991</v>
      </c>
      <c r="AJ71" s="5">
        <f t="shared" si="178"/>
        <v>-7199.9999999999991</v>
      </c>
      <c r="AL71" s="5">
        <f t="shared" si="179"/>
        <v>-599.99999999999989</v>
      </c>
      <c r="AM71" s="5">
        <f t="shared" si="180"/>
        <v>-599.99999999999989</v>
      </c>
    </row>
    <row r="72" spans="2:39" hidden="1" outlineLevel="2" x14ac:dyDescent="0.3">
      <c r="B72" s="55">
        <f t="shared" si="174"/>
        <v>4</v>
      </c>
      <c r="C72" s="37" t="str">
        <f>$C$14</f>
        <v>Suppliers</v>
      </c>
      <c r="D72" s="63">
        <f>'2. Participants'!R17</f>
        <v>0</v>
      </c>
      <c r="E72" s="58"/>
      <c r="F72" s="58"/>
      <c r="G72" s="175"/>
      <c r="H72" s="5" t="str">
        <f t="shared" si="175"/>
        <v>£</v>
      </c>
      <c r="I72" s="14"/>
      <c r="J72" s="5">
        <f t="shared" ref="J72:AG72" si="183">J14*amount</f>
        <v>0</v>
      </c>
      <c r="K72" s="5">
        <f t="shared" si="183"/>
        <v>0</v>
      </c>
      <c r="L72" s="5">
        <f t="shared" si="183"/>
        <v>0</v>
      </c>
      <c r="M72" s="5">
        <f t="shared" si="183"/>
        <v>0</v>
      </c>
      <c r="N72" s="5">
        <f t="shared" si="183"/>
        <v>0</v>
      </c>
      <c r="O72" s="5">
        <f t="shared" si="183"/>
        <v>0</v>
      </c>
      <c r="P72" s="5">
        <f t="shared" si="183"/>
        <v>0</v>
      </c>
      <c r="Q72" s="5">
        <f t="shared" si="183"/>
        <v>0</v>
      </c>
      <c r="R72" s="5">
        <f t="shared" si="183"/>
        <v>0</v>
      </c>
      <c r="S72" s="5">
        <f t="shared" si="183"/>
        <v>0</v>
      </c>
      <c r="T72" s="5">
        <f t="shared" si="183"/>
        <v>0</v>
      </c>
      <c r="U72" s="14">
        <f t="shared" si="183"/>
        <v>0</v>
      </c>
      <c r="V72" s="5">
        <f t="shared" si="183"/>
        <v>0</v>
      </c>
      <c r="W72" s="5">
        <f t="shared" si="183"/>
        <v>0</v>
      </c>
      <c r="X72" s="5">
        <f t="shared" si="183"/>
        <v>0</v>
      </c>
      <c r="Y72" s="5">
        <f t="shared" si="183"/>
        <v>0</v>
      </c>
      <c r="Z72" s="5">
        <f t="shared" si="183"/>
        <v>0</v>
      </c>
      <c r="AA72" s="5">
        <f t="shared" si="183"/>
        <v>0</v>
      </c>
      <c r="AB72" s="5">
        <f t="shared" si="183"/>
        <v>0</v>
      </c>
      <c r="AC72" s="5">
        <f t="shared" si="183"/>
        <v>0</v>
      </c>
      <c r="AD72" s="5">
        <f t="shared" si="183"/>
        <v>0</v>
      </c>
      <c r="AE72" s="5">
        <f t="shared" si="183"/>
        <v>0</v>
      </c>
      <c r="AF72" s="5">
        <f t="shared" si="183"/>
        <v>0</v>
      </c>
      <c r="AG72" s="5">
        <f t="shared" si="183"/>
        <v>0</v>
      </c>
      <c r="AH72" s="46"/>
      <c r="AI72" s="5">
        <f t="shared" si="177"/>
        <v>0</v>
      </c>
      <c r="AJ72" s="5">
        <f t="shared" si="178"/>
        <v>0</v>
      </c>
      <c r="AL72" s="5">
        <f t="shared" si="179"/>
        <v>0</v>
      </c>
      <c r="AM72" s="5">
        <f t="shared" si="180"/>
        <v>0</v>
      </c>
    </row>
    <row r="73" spans="2:39" hidden="1" outlineLevel="2" x14ac:dyDescent="0.3">
      <c r="B73" s="55">
        <f t="shared" si="174"/>
        <v>5</v>
      </c>
      <c r="C73" s="56">
        <f>$C$15</f>
        <v>0</v>
      </c>
      <c r="D73" s="65">
        <f>'2. Participants'!R18</f>
        <v>0</v>
      </c>
      <c r="E73" s="59"/>
      <c r="F73" s="59"/>
      <c r="G73" s="176"/>
      <c r="H73" s="36" t="str">
        <f t="shared" si="175"/>
        <v>£</v>
      </c>
      <c r="I73" s="13"/>
      <c r="J73" s="36">
        <f t="shared" ref="J73:AG73" si="184">J15*amount</f>
        <v>0</v>
      </c>
      <c r="K73" s="36">
        <f t="shared" si="184"/>
        <v>0</v>
      </c>
      <c r="L73" s="36">
        <f t="shared" si="184"/>
        <v>0</v>
      </c>
      <c r="M73" s="36">
        <f t="shared" si="184"/>
        <v>0</v>
      </c>
      <c r="N73" s="36">
        <f t="shared" si="184"/>
        <v>0</v>
      </c>
      <c r="O73" s="36">
        <f t="shared" si="184"/>
        <v>0</v>
      </c>
      <c r="P73" s="36">
        <f t="shared" si="184"/>
        <v>0</v>
      </c>
      <c r="Q73" s="36">
        <f t="shared" si="184"/>
        <v>0</v>
      </c>
      <c r="R73" s="36">
        <f t="shared" si="184"/>
        <v>0</v>
      </c>
      <c r="S73" s="36">
        <f t="shared" si="184"/>
        <v>0</v>
      </c>
      <c r="T73" s="36">
        <f t="shared" si="184"/>
        <v>0</v>
      </c>
      <c r="U73" s="13">
        <f t="shared" si="184"/>
        <v>0</v>
      </c>
      <c r="V73" s="36">
        <f t="shared" si="184"/>
        <v>0</v>
      </c>
      <c r="W73" s="36">
        <f t="shared" si="184"/>
        <v>0</v>
      </c>
      <c r="X73" s="36">
        <f t="shared" si="184"/>
        <v>0</v>
      </c>
      <c r="Y73" s="36">
        <f t="shared" si="184"/>
        <v>0</v>
      </c>
      <c r="Z73" s="36">
        <f t="shared" si="184"/>
        <v>0</v>
      </c>
      <c r="AA73" s="36">
        <f t="shared" si="184"/>
        <v>0</v>
      </c>
      <c r="AB73" s="36">
        <f t="shared" si="184"/>
        <v>0</v>
      </c>
      <c r="AC73" s="36">
        <f t="shared" si="184"/>
        <v>0</v>
      </c>
      <c r="AD73" s="36">
        <f t="shared" si="184"/>
        <v>0</v>
      </c>
      <c r="AE73" s="36">
        <f t="shared" si="184"/>
        <v>0</v>
      </c>
      <c r="AF73" s="36">
        <f t="shared" si="184"/>
        <v>0</v>
      </c>
      <c r="AG73" s="36">
        <f t="shared" si="184"/>
        <v>0</v>
      </c>
      <c r="AH73" s="46"/>
      <c r="AI73" s="36">
        <f t="shared" si="177"/>
        <v>0</v>
      </c>
      <c r="AJ73" s="36">
        <f t="shared" si="178"/>
        <v>0</v>
      </c>
      <c r="AL73" s="36">
        <f t="shared" si="179"/>
        <v>0</v>
      </c>
      <c r="AM73" s="36">
        <f t="shared" si="180"/>
        <v>0</v>
      </c>
    </row>
    <row r="74" spans="2:39" hidden="1" outlineLevel="1" collapsed="1" x14ac:dyDescent="0.3">
      <c r="C74" s="5" t="s">
        <v>126</v>
      </c>
      <c r="I74" s="14"/>
      <c r="J74" s="5">
        <f t="shared" ref="J74:AG74" si="185">SUM(J69:J73)</f>
        <v>-3200</v>
      </c>
      <c r="K74" s="5">
        <f t="shared" si="185"/>
        <v>-3200</v>
      </c>
      <c r="L74" s="5">
        <f t="shared" si="185"/>
        <v>-3200</v>
      </c>
      <c r="M74" s="5">
        <f t="shared" si="185"/>
        <v>-3200</v>
      </c>
      <c r="N74" s="5">
        <f t="shared" si="185"/>
        <v>-3200</v>
      </c>
      <c r="O74" s="5">
        <f t="shared" si="185"/>
        <v>-3200</v>
      </c>
      <c r="P74" s="5">
        <f t="shared" si="185"/>
        <v>-3200</v>
      </c>
      <c r="Q74" s="5">
        <f t="shared" si="185"/>
        <v>-3200</v>
      </c>
      <c r="R74" s="5">
        <f t="shared" si="185"/>
        <v>-3200</v>
      </c>
      <c r="S74" s="5">
        <f t="shared" si="185"/>
        <v>-3200</v>
      </c>
      <c r="T74" s="5">
        <f t="shared" si="185"/>
        <v>-3200</v>
      </c>
      <c r="U74" s="14">
        <f t="shared" si="185"/>
        <v>-3200</v>
      </c>
      <c r="V74" s="5">
        <f t="shared" si="185"/>
        <v>-3200</v>
      </c>
      <c r="W74" s="5">
        <f t="shared" si="185"/>
        <v>-3200</v>
      </c>
      <c r="X74" s="5">
        <f t="shared" si="185"/>
        <v>-3200</v>
      </c>
      <c r="Y74" s="5">
        <f t="shared" si="185"/>
        <v>-3200</v>
      </c>
      <c r="Z74" s="5">
        <f t="shared" si="185"/>
        <v>-3200</v>
      </c>
      <c r="AA74" s="5">
        <f t="shared" si="185"/>
        <v>-3200</v>
      </c>
      <c r="AB74" s="5">
        <f t="shared" si="185"/>
        <v>-3200</v>
      </c>
      <c r="AC74" s="5">
        <f t="shared" si="185"/>
        <v>-3200</v>
      </c>
      <c r="AD74" s="5">
        <f t="shared" si="185"/>
        <v>-3200</v>
      </c>
      <c r="AE74" s="5">
        <f t="shared" si="185"/>
        <v>-3200</v>
      </c>
      <c r="AF74" s="5">
        <f t="shared" si="185"/>
        <v>-3200</v>
      </c>
      <c r="AG74" s="5">
        <f t="shared" si="185"/>
        <v>-3200</v>
      </c>
      <c r="AH74" s="46"/>
      <c r="AI74" s="5">
        <f t="shared" si="177"/>
        <v>-38400</v>
      </c>
      <c r="AJ74" s="5">
        <f t="shared" si="178"/>
        <v>-38400</v>
      </c>
      <c r="AL74" s="48">
        <f t="shared" si="179"/>
        <v>-3200</v>
      </c>
      <c r="AM74" s="48">
        <f t="shared" si="180"/>
        <v>-3200</v>
      </c>
    </row>
    <row r="75" spans="2:39" hidden="1" outlineLevel="2" x14ac:dyDescent="0.3">
      <c r="C75" s="37"/>
      <c r="D75" s="258" t="s">
        <v>240</v>
      </c>
      <c r="I75" s="14"/>
      <c r="U75" s="14"/>
      <c r="AH75" s="46"/>
    </row>
    <row r="76" spans="2:39" hidden="1" outlineLevel="2" x14ac:dyDescent="0.3">
      <c r="B76" s="55">
        <f>MAX(B75)+1</f>
        <v>1</v>
      </c>
      <c r="C76" s="37" t="str">
        <f>$C$18</f>
        <v>Rebecca</v>
      </c>
      <c r="D76" s="257">
        <f>-'2. Participants'!R21</f>
        <v>-1</v>
      </c>
      <c r="E76" s="58"/>
      <c r="F76" s="58"/>
      <c r="G76" s="175"/>
      <c r="H76" s="5" t="str">
        <f>currency</f>
        <v>£</v>
      </c>
      <c r="I76" s="14"/>
      <c r="J76" s="5">
        <f t="shared" ref="J76:AG76" si="186">J18*amount</f>
        <v>-20000</v>
      </c>
      <c r="K76" s="5">
        <f t="shared" si="186"/>
        <v>0</v>
      </c>
      <c r="L76" s="5">
        <f t="shared" si="186"/>
        <v>0</v>
      </c>
      <c r="M76" s="5">
        <f t="shared" si="186"/>
        <v>0</v>
      </c>
      <c r="N76" s="5">
        <f t="shared" si="186"/>
        <v>0</v>
      </c>
      <c r="O76" s="5">
        <f t="shared" si="186"/>
        <v>0</v>
      </c>
      <c r="P76" s="5">
        <f t="shared" si="186"/>
        <v>0</v>
      </c>
      <c r="Q76" s="5">
        <f t="shared" si="186"/>
        <v>0</v>
      </c>
      <c r="R76" s="5">
        <f t="shared" si="186"/>
        <v>0</v>
      </c>
      <c r="S76" s="5">
        <f t="shared" si="186"/>
        <v>0</v>
      </c>
      <c r="T76" s="5">
        <f t="shared" si="186"/>
        <v>0</v>
      </c>
      <c r="U76" s="14">
        <f t="shared" si="186"/>
        <v>0</v>
      </c>
      <c r="V76" s="5">
        <f t="shared" si="186"/>
        <v>0</v>
      </c>
      <c r="W76" s="5">
        <f t="shared" si="186"/>
        <v>0</v>
      </c>
      <c r="X76" s="5">
        <f t="shared" si="186"/>
        <v>0</v>
      </c>
      <c r="Y76" s="5">
        <f t="shared" si="186"/>
        <v>0</v>
      </c>
      <c r="Z76" s="5">
        <f t="shared" si="186"/>
        <v>0</v>
      </c>
      <c r="AA76" s="5">
        <f t="shared" si="186"/>
        <v>0</v>
      </c>
      <c r="AB76" s="5">
        <f t="shared" si="186"/>
        <v>0</v>
      </c>
      <c r="AC76" s="5">
        <f t="shared" si="186"/>
        <v>0</v>
      </c>
      <c r="AD76" s="5">
        <f t="shared" si="186"/>
        <v>0</v>
      </c>
      <c r="AE76" s="5">
        <f t="shared" si="186"/>
        <v>0</v>
      </c>
      <c r="AF76" s="5">
        <f t="shared" si="186"/>
        <v>0</v>
      </c>
      <c r="AG76" s="5">
        <f t="shared" si="186"/>
        <v>0</v>
      </c>
      <c r="AH76" s="46"/>
      <c r="AI76" s="5">
        <f t="shared" ref="AI76:AI79" si="187">SUM(J76:U76)</f>
        <v>-20000</v>
      </c>
      <c r="AJ76" s="5">
        <f t="shared" ref="AJ76:AJ81" si="188">SUM(V76:AG76)</f>
        <v>0</v>
      </c>
      <c r="AL76" s="5">
        <f t="shared" ref="AL76:AL79" si="189">AI76/12</f>
        <v>-1666.6666666666667</v>
      </c>
      <c r="AM76" s="5">
        <f t="shared" ref="AM76:AM79" si="190">AJ76/12</f>
        <v>0</v>
      </c>
    </row>
    <row r="77" spans="2:39" hidden="1" outlineLevel="2" x14ac:dyDescent="0.3">
      <c r="B77" s="55">
        <f t="shared" ref="B77:B78" si="191">MAX(B76)+1</f>
        <v>2</v>
      </c>
      <c r="C77" s="37">
        <f>$C$19</f>
        <v>0</v>
      </c>
      <c r="D77" s="257">
        <f>-'2. Participants'!R22</f>
        <v>0</v>
      </c>
      <c r="E77" s="58"/>
      <c r="F77" s="58"/>
      <c r="G77" s="175"/>
      <c r="H77" s="5" t="str">
        <f>currency</f>
        <v>£</v>
      </c>
      <c r="I77" s="14"/>
      <c r="J77" s="5">
        <f t="shared" ref="J77:AG77" si="192">J19*amount</f>
        <v>0</v>
      </c>
      <c r="K77" s="5">
        <f t="shared" si="192"/>
        <v>0</v>
      </c>
      <c r="L77" s="5">
        <f t="shared" si="192"/>
        <v>0</v>
      </c>
      <c r="M77" s="5">
        <f t="shared" si="192"/>
        <v>0</v>
      </c>
      <c r="N77" s="5">
        <f t="shared" si="192"/>
        <v>0</v>
      </c>
      <c r="O77" s="5">
        <f t="shared" si="192"/>
        <v>0</v>
      </c>
      <c r="P77" s="5">
        <f t="shared" si="192"/>
        <v>0</v>
      </c>
      <c r="Q77" s="5">
        <f t="shared" si="192"/>
        <v>0</v>
      </c>
      <c r="R77" s="5">
        <f t="shared" si="192"/>
        <v>0</v>
      </c>
      <c r="S77" s="5">
        <f t="shared" si="192"/>
        <v>0</v>
      </c>
      <c r="T77" s="5">
        <f t="shared" si="192"/>
        <v>0</v>
      </c>
      <c r="U77" s="14">
        <f t="shared" si="192"/>
        <v>0</v>
      </c>
      <c r="V77" s="5">
        <f t="shared" si="192"/>
        <v>0</v>
      </c>
      <c r="W77" s="5">
        <f t="shared" si="192"/>
        <v>0</v>
      </c>
      <c r="X77" s="5">
        <f t="shared" si="192"/>
        <v>0</v>
      </c>
      <c r="Y77" s="5">
        <f t="shared" si="192"/>
        <v>0</v>
      </c>
      <c r="Z77" s="5">
        <f t="shared" si="192"/>
        <v>0</v>
      </c>
      <c r="AA77" s="5">
        <f t="shared" si="192"/>
        <v>0</v>
      </c>
      <c r="AB77" s="5">
        <f t="shared" si="192"/>
        <v>0</v>
      </c>
      <c r="AC77" s="5">
        <f t="shared" si="192"/>
        <v>0</v>
      </c>
      <c r="AD77" s="5">
        <f t="shared" si="192"/>
        <v>0</v>
      </c>
      <c r="AE77" s="5">
        <f t="shared" si="192"/>
        <v>0</v>
      </c>
      <c r="AF77" s="5">
        <f t="shared" si="192"/>
        <v>0</v>
      </c>
      <c r="AG77" s="5">
        <f t="shared" si="192"/>
        <v>0</v>
      </c>
      <c r="AH77" s="46"/>
      <c r="AI77" s="5">
        <f t="shared" si="187"/>
        <v>0</v>
      </c>
      <c r="AJ77" s="5">
        <f t="shared" si="188"/>
        <v>0</v>
      </c>
      <c r="AL77" s="5">
        <f t="shared" si="189"/>
        <v>0</v>
      </c>
      <c r="AM77" s="5">
        <f t="shared" si="190"/>
        <v>0</v>
      </c>
    </row>
    <row r="78" spans="2:39" hidden="1" outlineLevel="2" x14ac:dyDescent="0.3">
      <c r="B78" s="55">
        <f t="shared" si="191"/>
        <v>3</v>
      </c>
      <c r="C78" s="56">
        <f>$C$20</f>
        <v>0</v>
      </c>
      <c r="D78" s="257">
        <f>-'2. Participants'!R23</f>
        <v>0</v>
      </c>
      <c r="E78" s="59"/>
      <c r="F78" s="59"/>
      <c r="G78" s="176"/>
      <c r="H78" s="36" t="str">
        <f>currency</f>
        <v>£</v>
      </c>
      <c r="I78" s="13"/>
      <c r="J78" s="36">
        <f t="shared" ref="J78:AG78" si="193">J20*amount</f>
        <v>0</v>
      </c>
      <c r="K78" s="36">
        <f t="shared" si="193"/>
        <v>0</v>
      </c>
      <c r="L78" s="36">
        <f t="shared" si="193"/>
        <v>0</v>
      </c>
      <c r="M78" s="36">
        <f t="shared" si="193"/>
        <v>0</v>
      </c>
      <c r="N78" s="36">
        <f t="shared" si="193"/>
        <v>0</v>
      </c>
      <c r="O78" s="36">
        <f t="shared" si="193"/>
        <v>0</v>
      </c>
      <c r="P78" s="36">
        <f t="shared" si="193"/>
        <v>0</v>
      </c>
      <c r="Q78" s="36">
        <f t="shared" si="193"/>
        <v>0</v>
      </c>
      <c r="R78" s="36">
        <f t="shared" si="193"/>
        <v>0</v>
      </c>
      <c r="S78" s="36">
        <f t="shared" si="193"/>
        <v>0</v>
      </c>
      <c r="T78" s="36">
        <f t="shared" si="193"/>
        <v>0</v>
      </c>
      <c r="U78" s="13">
        <f t="shared" si="193"/>
        <v>0</v>
      </c>
      <c r="V78" s="36">
        <f t="shared" si="193"/>
        <v>0</v>
      </c>
      <c r="W78" s="36">
        <f t="shared" si="193"/>
        <v>0</v>
      </c>
      <c r="X78" s="36">
        <f t="shared" si="193"/>
        <v>0</v>
      </c>
      <c r="Y78" s="36">
        <f t="shared" si="193"/>
        <v>0</v>
      </c>
      <c r="Z78" s="36">
        <f t="shared" si="193"/>
        <v>0</v>
      </c>
      <c r="AA78" s="36">
        <f t="shared" si="193"/>
        <v>0</v>
      </c>
      <c r="AB78" s="36">
        <f t="shared" si="193"/>
        <v>0</v>
      </c>
      <c r="AC78" s="36">
        <f t="shared" si="193"/>
        <v>0</v>
      </c>
      <c r="AD78" s="36">
        <f t="shared" si="193"/>
        <v>0</v>
      </c>
      <c r="AE78" s="36">
        <f t="shared" si="193"/>
        <v>0</v>
      </c>
      <c r="AF78" s="36">
        <f t="shared" si="193"/>
        <v>0</v>
      </c>
      <c r="AG78" s="36">
        <f t="shared" si="193"/>
        <v>0</v>
      </c>
      <c r="AH78" s="46"/>
      <c r="AI78" s="36">
        <f t="shared" si="187"/>
        <v>0</v>
      </c>
      <c r="AJ78" s="36">
        <f t="shared" si="188"/>
        <v>0</v>
      </c>
      <c r="AL78" s="36">
        <f t="shared" si="189"/>
        <v>0</v>
      </c>
      <c r="AM78" s="36">
        <f t="shared" si="190"/>
        <v>0</v>
      </c>
    </row>
    <row r="79" spans="2:39" hidden="1" outlineLevel="1" collapsed="1" x14ac:dyDescent="0.3">
      <c r="C79" s="50" t="s">
        <v>129</v>
      </c>
      <c r="D79" s="50"/>
      <c r="E79" s="50"/>
      <c r="F79" s="50"/>
      <c r="G79" s="50"/>
      <c r="H79" s="50"/>
      <c r="I79" s="7"/>
      <c r="J79" s="50">
        <f>SUM(J76:J78)</f>
        <v>-20000</v>
      </c>
      <c r="K79" s="50">
        <f t="shared" ref="K79" si="194">SUM(K76:K78)</f>
        <v>0</v>
      </c>
      <c r="L79" s="50">
        <f t="shared" ref="L79" si="195">SUM(L76:L78)</f>
        <v>0</v>
      </c>
      <c r="M79" s="50">
        <f t="shared" ref="M79" si="196">SUM(M76:M78)</f>
        <v>0</v>
      </c>
      <c r="N79" s="50">
        <f t="shared" ref="N79" si="197">SUM(N76:N78)</f>
        <v>0</v>
      </c>
      <c r="O79" s="50">
        <f t="shared" ref="O79" si="198">SUM(O76:O78)</f>
        <v>0</v>
      </c>
      <c r="P79" s="50">
        <f t="shared" ref="P79" si="199">SUM(P76:P78)</f>
        <v>0</v>
      </c>
      <c r="Q79" s="50">
        <f t="shared" ref="Q79" si="200">SUM(Q76:Q78)</f>
        <v>0</v>
      </c>
      <c r="R79" s="50">
        <f t="shared" ref="R79" si="201">SUM(R76:R78)</f>
        <v>0</v>
      </c>
      <c r="S79" s="50">
        <f t="shared" ref="S79" si="202">SUM(S76:S78)</f>
        <v>0</v>
      </c>
      <c r="T79" s="50">
        <f t="shared" ref="T79" si="203">SUM(T76:T78)</f>
        <v>0</v>
      </c>
      <c r="U79" s="7">
        <f t="shared" ref="U79" si="204">SUM(U76:U78)</f>
        <v>0</v>
      </c>
      <c r="V79" s="50">
        <f t="shared" ref="V79" si="205">SUM(V76:V78)</f>
        <v>0</v>
      </c>
      <c r="W79" s="50">
        <f t="shared" ref="W79" si="206">SUM(W76:W78)</f>
        <v>0</v>
      </c>
      <c r="X79" s="50">
        <f t="shared" ref="X79" si="207">SUM(X76:X78)</f>
        <v>0</v>
      </c>
      <c r="Y79" s="50">
        <f t="shared" ref="Y79" si="208">SUM(Y76:Y78)</f>
        <v>0</v>
      </c>
      <c r="Z79" s="50">
        <f t="shared" ref="Z79" si="209">SUM(Z76:Z78)</f>
        <v>0</v>
      </c>
      <c r="AA79" s="50">
        <f t="shared" ref="AA79" si="210">SUM(AA76:AA78)</f>
        <v>0</v>
      </c>
      <c r="AB79" s="50">
        <f t="shared" ref="AB79" si="211">SUM(AB76:AB78)</f>
        <v>0</v>
      </c>
      <c r="AC79" s="50">
        <f t="shared" ref="AC79" si="212">SUM(AC76:AC78)</f>
        <v>0</v>
      </c>
      <c r="AD79" s="50">
        <f t="shared" ref="AD79" si="213">SUM(AD76:AD78)</f>
        <v>0</v>
      </c>
      <c r="AE79" s="50">
        <f t="shared" ref="AE79" si="214">SUM(AE76:AE78)</f>
        <v>0</v>
      </c>
      <c r="AF79" s="50">
        <f t="shared" ref="AF79" si="215">SUM(AF76:AF78)</f>
        <v>0</v>
      </c>
      <c r="AG79" s="50">
        <f t="shared" ref="AG79" si="216">SUM(AG76:AG78)</f>
        <v>0</v>
      </c>
      <c r="AH79" s="46"/>
      <c r="AI79" s="50">
        <f t="shared" si="187"/>
        <v>-20000</v>
      </c>
      <c r="AJ79" s="50">
        <f t="shared" si="188"/>
        <v>0</v>
      </c>
      <c r="AL79" s="48">
        <f t="shared" si="189"/>
        <v>-1666.6666666666667</v>
      </c>
      <c r="AM79" s="48">
        <f t="shared" si="190"/>
        <v>0</v>
      </c>
    </row>
    <row r="80" spans="2:39" hidden="1" outlineLevel="1" collapsed="1" x14ac:dyDescent="0.3">
      <c r="C80" s="48" t="s">
        <v>172</v>
      </c>
      <c r="D80" s="48"/>
      <c r="E80" s="48"/>
      <c r="F80" s="48"/>
      <c r="G80" s="48"/>
      <c r="H80" s="48" t="str">
        <f>currency</f>
        <v>£</v>
      </c>
      <c r="I80" s="143"/>
      <c r="J80" s="48">
        <f t="shared" ref="J80:AG80" si="217">J67+J74+J79</f>
        <v>-23200</v>
      </c>
      <c r="K80" s="48">
        <f t="shared" si="217"/>
        <v>-3200</v>
      </c>
      <c r="L80" s="48">
        <f t="shared" si="217"/>
        <v>-3200</v>
      </c>
      <c r="M80" s="48">
        <f t="shared" si="217"/>
        <v>-3200</v>
      </c>
      <c r="N80" s="48">
        <f t="shared" si="217"/>
        <v>-3200</v>
      </c>
      <c r="O80" s="48">
        <f t="shared" si="217"/>
        <v>-3200</v>
      </c>
      <c r="P80" s="48">
        <f t="shared" si="217"/>
        <v>-3200</v>
      </c>
      <c r="Q80" s="48">
        <f t="shared" si="217"/>
        <v>-3200</v>
      </c>
      <c r="R80" s="48">
        <f t="shared" si="217"/>
        <v>-3200</v>
      </c>
      <c r="S80" s="48">
        <f t="shared" si="217"/>
        <v>-3200</v>
      </c>
      <c r="T80" s="48">
        <f t="shared" si="217"/>
        <v>-3200</v>
      </c>
      <c r="U80" s="143">
        <f t="shared" si="217"/>
        <v>-3200</v>
      </c>
      <c r="V80" s="48">
        <f t="shared" si="217"/>
        <v>-3200</v>
      </c>
      <c r="W80" s="48">
        <f t="shared" si="217"/>
        <v>-3200</v>
      </c>
      <c r="X80" s="48">
        <f t="shared" si="217"/>
        <v>-3200</v>
      </c>
      <c r="Y80" s="48">
        <f t="shared" si="217"/>
        <v>-3200</v>
      </c>
      <c r="Z80" s="48">
        <f t="shared" si="217"/>
        <v>-3200</v>
      </c>
      <c r="AA80" s="48">
        <f t="shared" si="217"/>
        <v>-3200</v>
      </c>
      <c r="AB80" s="48">
        <f t="shared" si="217"/>
        <v>-3200</v>
      </c>
      <c r="AC80" s="48">
        <f t="shared" si="217"/>
        <v>-3200</v>
      </c>
      <c r="AD80" s="48">
        <f t="shared" si="217"/>
        <v>-3200</v>
      </c>
      <c r="AE80" s="48">
        <f t="shared" si="217"/>
        <v>-3200</v>
      </c>
      <c r="AF80" s="48">
        <f t="shared" si="217"/>
        <v>-3200</v>
      </c>
      <c r="AG80" s="48">
        <f t="shared" si="217"/>
        <v>-3200</v>
      </c>
      <c r="AH80" s="46"/>
      <c r="AI80" s="48">
        <f>SUM(J80:U80)</f>
        <v>-58400</v>
      </c>
      <c r="AJ80" s="48">
        <f t="shared" si="188"/>
        <v>-38400</v>
      </c>
      <c r="AL80" s="48">
        <f>AI80/12</f>
        <v>-4866.666666666667</v>
      </c>
      <c r="AM80" s="48">
        <f>AJ80/12</f>
        <v>-3200</v>
      </c>
    </row>
    <row r="81" spans="1:39" s="48" customFormat="1" hidden="1" outlineLevel="1" x14ac:dyDescent="0.3">
      <c r="A81" s="201"/>
      <c r="C81" s="141" t="s">
        <v>30</v>
      </c>
      <c r="D81" s="141"/>
      <c r="E81" s="141"/>
      <c r="F81" s="141"/>
      <c r="G81" s="141"/>
      <c r="H81" s="141" t="str">
        <f>currency</f>
        <v>£</v>
      </c>
      <c r="I81" s="142"/>
      <c r="J81" s="141">
        <f t="shared" ref="J81:AG81" si="218">J44+J62+J80</f>
        <v>-14000</v>
      </c>
      <c r="K81" s="141">
        <f t="shared" si="218"/>
        <v>-14000</v>
      </c>
      <c r="L81" s="141">
        <f t="shared" si="218"/>
        <v>-14000</v>
      </c>
      <c r="M81" s="141">
        <f t="shared" si="218"/>
        <v>6000</v>
      </c>
      <c r="N81" s="141">
        <f t="shared" si="218"/>
        <v>6000</v>
      </c>
      <c r="O81" s="141">
        <f t="shared" si="218"/>
        <v>6000</v>
      </c>
      <c r="P81" s="141">
        <f t="shared" si="218"/>
        <v>6000</v>
      </c>
      <c r="Q81" s="141">
        <f t="shared" si="218"/>
        <v>6000</v>
      </c>
      <c r="R81" s="141">
        <f t="shared" si="218"/>
        <v>6000</v>
      </c>
      <c r="S81" s="141">
        <f t="shared" si="218"/>
        <v>6000</v>
      </c>
      <c r="T81" s="141">
        <f t="shared" si="218"/>
        <v>6000</v>
      </c>
      <c r="U81" s="142">
        <f t="shared" si="218"/>
        <v>6000</v>
      </c>
      <c r="V81" s="141">
        <f t="shared" si="218"/>
        <v>6000</v>
      </c>
      <c r="W81" s="141">
        <f t="shared" si="218"/>
        <v>6000</v>
      </c>
      <c r="X81" s="141">
        <f t="shared" si="218"/>
        <v>6000</v>
      </c>
      <c r="Y81" s="141">
        <f t="shared" si="218"/>
        <v>6000</v>
      </c>
      <c r="Z81" s="141">
        <f t="shared" si="218"/>
        <v>6000</v>
      </c>
      <c r="AA81" s="141">
        <f t="shared" si="218"/>
        <v>6000</v>
      </c>
      <c r="AB81" s="141">
        <f t="shared" si="218"/>
        <v>6000</v>
      </c>
      <c r="AC81" s="141">
        <f t="shared" si="218"/>
        <v>6000</v>
      </c>
      <c r="AD81" s="141">
        <f t="shared" si="218"/>
        <v>6000</v>
      </c>
      <c r="AE81" s="141">
        <f t="shared" si="218"/>
        <v>6000</v>
      </c>
      <c r="AF81" s="141">
        <f t="shared" si="218"/>
        <v>6000</v>
      </c>
      <c r="AG81" s="141">
        <f t="shared" si="218"/>
        <v>6000</v>
      </c>
      <c r="AH81" s="46"/>
      <c r="AI81" s="141">
        <f>SUM(J81:U81)</f>
        <v>12000</v>
      </c>
      <c r="AJ81" s="141">
        <f t="shared" si="188"/>
        <v>72000</v>
      </c>
      <c r="AL81" s="141">
        <f>AI81/12</f>
        <v>1000</v>
      </c>
      <c r="AM81" s="141">
        <f>AJ81/12</f>
        <v>6000</v>
      </c>
    </row>
    <row r="82" spans="1:39" hidden="1" outlineLevel="1" x14ac:dyDescent="0.3">
      <c r="C82" s="171" t="s">
        <v>163</v>
      </c>
      <c r="I82" s="14"/>
      <c r="J82" s="177">
        <f t="shared" ref="J82:AG82" si="219">J81-J23+J21</f>
        <v>0</v>
      </c>
      <c r="K82" s="177">
        <f t="shared" si="219"/>
        <v>0</v>
      </c>
      <c r="L82" s="177">
        <f t="shared" si="219"/>
        <v>0</v>
      </c>
      <c r="M82" s="177">
        <f t="shared" si="219"/>
        <v>0</v>
      </c>
      <c r="N82" s="177">
        <f t="shared" si="219"/>
        <v>0</v>
      </c>
      <c r="O82" s="177">
        <f t="shared" si="219"/>
        <v>0</v>
      </c>
      <c r="P82" s="177">
        <f t="shared" si="219"/>
        <v>0</v>
      </c>
      <c r="Q82" s="177">
        <f t="shared" si="219"/>
        <v>0</v>
      </c>
      <c r="R82" s="177">
        <f t="shared" si="219"/>
        <v>0</v>
      </c>
      <c r="S82" s="177">
        <f t="shared" si="219"/>
        <v>0</v>
      </c>
      <c r="T82" s="177">
        <f t="shared" si="219"/>
        <v>0</v>
      </c>
      <c r="U82" s="178">
        <f t="shared" si="219"/>
        <v>0</v>
      </c>
      <c r="V82" s="177">
        <f t="shared" si="219"/>
        <v>0</v>
      </c>
      <c r="W82" s="177">
        <f t="shared" si="219"/>
        <v>0</v>
      </c>
      <c r="X82" s="177">
        <f t="shared" si="219"/>
        <v>0</v>
      </c>
      <c r="Y82" s="177">
        <f t="shared" si="219"/>
        <v>0</v>
      </c>
      <c r="Z82" s="177">
        <f t="shared" si="219"/>
        <v>0</v>
      </c>
      <c r="AA82" s="177">
        <f t="shared" si="219"/>
        <v>0</v>
      </c>
      <c r="AB82" s="177">
        <f t="shared" si="219"/>
        <v>0</v>
      </c>
      <c r="AC82" s="177">
        <f t="shared" si="219"/>
        <v>0</v>
      </c>
      <c r="AD82" s="177">
        <f t="shared" si="219"/>
        <v>0</v>
      </c>
      <c r="AE82" s="177">
        <f t="shared" si="219"/>
        <v>0</v>
      </c>
      <c r="AF82" s="177">
        <f t="shared" si="219"/>
        <v>0</v>
      </c>
      <c r="AG82" s="177">
        <f t="shared" si="219"/>
        <v>0</v>
      </c>
      <c r="AH82" s="46"/>
      <c r="AI82" s="76"/>
      <c r="AJ82" s="76"/>
      <c r="AL82" s="76"/>
      <c r="AM82" s="76"/>
    </row>
    <row r="83" spans="1:39" collapsed="1" x14ac:dyDescent="0.3">
      <c r="C83" s="171"/>
      <c r="I83" s="14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8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46"/>
      <c r="AI83" s="76"/>
      <c r="AJ83" s="76"/>
      <c r="AL83" s="76"/>
      <c r="AM83" s="76"/>
    </row>
    <row r="84" spans="1:39" x14ac:dyDescent="0.3">
      <c r="B84" s="34" t="s">
        <v>160</v>
      </c>
      <c r="D84" s="53"/>
      <c r="I84" s="14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43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46"/>
      <c r="AI84" s="17"/>
      <c r="AJ84" s="17"/>
      <c r="AL84" s="17"/>
      <c r="AM84" s="17"/>
    </row>
    <row r="85" spans="1:39" hidden="1" outlineLevel="1" x14ac:dyDescent="0.3">
      <c r="C85" s="36" t="s">
        <v>135</v>
      </c>
      <c r="D85" s="36"/>
      <c r="E85" s="36"/>
      <c r="F85" s="36"/>
      <c r="G85" s="36"/>
      <c r="H85" s="36" t="str">
        <f t="shared" ref="H85:H101" si="220">currency</f>
        <v>£</v>
      </c>
      <c r="I85" s="13"/>
      <c r="J85" s="36">
        <f t="shared" ref="J85:AF85" si="221">I101</f>
        <v>0</v>
      </c>
      <c r="K85" s="36">
        <f t="shared" si="221"/>
        <v>14600</v>
      </c>
      <c r="L85" s="36">
        <f t="shared" si="221"/>
        <v>9200</v>
      </c>
      <c r="M85" s="36">
        <f t="shared" si="221"/>
        <v>3800</v>
      </c>
      <c r="N85" s="36">
        <f t="shared" si="221"/>
        <v>16200</v>
      </c>
      <c r="O85" s="36">
        <f t="shared" si="221"/>
        <v>25400</v>
      </c>
      <c r="P85" s="36">
        <f t="shared" si="221"/>
        <v>34600</v>
      </c>
      <c r="Q85" s="36">
        <f t="shared" si="221"/>
        <v>43800</v>
      </c>
      <c r="R85" s="36">
        <f t="shared" si="221"/>
        <v>53000</v>
      </c>
      <c r="S85" s="36">
        <f t="shared" si="221"/>
        <v>62200</v>
      </c>
      <c r="T85" s="36">
        <f t="shared" si="221"/>
        <v>71400</v>
      </c>
      <c r="U85" s="13">
        <f t="shared" si="221"/>
        <v>80600</v>
      </c>
      <c r="V85" s="36">
        <f t="shared" si="221"/>
        <v>42060</v>
      </c>
      <c r="W85" s="36">
        <f t="shared" si="221"/>
        <v>51260</v>
      </c>
      <c r="X85" s="36">
        <f t="shared" si="221"/>
        <v>60460</v>
      </c>
      <c r="Y85" s="36">
        <f t="shared" si="221"/>
        <v>69660</v>
      </c>
      <c r="Z85" s="36">
        <f t="shared" si="221"/>
        <v>78860</v>
      </c>
      <c r="AA85" s="36">
        <f t="shared" si="221"/>
        <v>88060</v>
      </c>
      <c r="AB85" s="36">
        <f t="shared" si="221"/>
        <v>97260</v>
      </c>
      <c r="AC85" s="36">
        <f t="shared" si="221"/>
        <v>106460</v>
      </c>
      <c r="AD85" s="36">
        <f t="shared" si="221"/>
        <v>115660</v>
      </c>
      <c r="AE85" s="36">
        <f t="shared" si="221"/>
        <v>124860</v>
      </c>
      <c r="AF85" s="36">
        <f t="shared" si="221"/>
        <v>134060</v>
      </c>
      <c r="AG85" s="36">
        <f>AF101</f>
        <v>143260</v>
      </c>
      <c r="AH85" s="46"/>
      <c r="AI85" s="158">
        <f>$J$85</f>
        <v>0</v>
      </c>
      <c r="AJ85" s="158">
        <f>$V$85</f>
        <v>42060</v>
      </c>
      <c r="AL85" s="36">
        <f t="shared" ref="AL85:AL101" si="222">AI85/12</f>
        <v>0</v>
      </c>
      <c r="AM85" s="36">
        <f t="shared" ref="AM85:AM101" si="223">AJ85/12</f>
        <v>3505</v>
      </c>
    </row>
    <row r="86" spans="1:39" hidden="1" outlineLevel="1" x14ac:dyDescent="0.3">
      <c r="C86" s="37" t="s">
        <v>142</v>
      </c>
      <c r="H86" s="5" t="str">
        <f t="shared" si="220"/>
        <v>£</v>
      </c>
      <c r="I86" s="14"/>
      <c r="J86" s="5">
        <f t="shared" ref="J86:AG86" si="224">J31+J43</f>
        <v>20000</v>
      </c>
      <c r="K86" s="5">
        <f t="shared" si="224"/>
        <v>0</v>
      </c>
      <c r="L86" s="5">
        <f t="shared" si="224"/>
        <v>0</v>
      </c>
      <c r="M86" s="5">
        <f t="shared" si="224"/>
        <v>20000</v>
      </c>
      <c r="N86" s="5">
        <f t="shared" si="224"/>
        <v>20000</v>
      </c>
      <c r="O86" s="5">
        <f t="shared" si="224"/>
        <v>20000</v>
      </c>
      <c r="P86" s="5">
        <f t="shared" si="224"/>
        <v>20000</v>
      </c>
      <c r="Q86" s="5">
        <f t="shared" si="224"/>
        <v>20000</v>
      </c>
      <c r="R86" s="5">
        <f t="shared" si="224"/>
        <v>20000</v>
      </c>
      <c r="S86" s="5">
        <f t="shared" si="224"/>
        <v>20000</v>
      </c>
      <c r="T86" s="5">
        <f t="shared" si="224"/>
        <v>20000</v>
      </c>
      <c r="U86" s="14">
        <f t="shared" si="224"/>
        <v>20000</v>
      </c>
      <c r="V86" s="5">
        <f t="shared" si="224"/>
        <v>20000</v>
      </c>
      <c r="W86" s="5">
        <f t="shared" si="224"/>
        <v>20000</v>
      </c>
      <c r="X86" s="5">
        <f t="shared" si="224"/>
        <v>20000</v>
      </c>
      <c r="Y86" s="5">
        <f t="shared" si="224"/>
        <v>20000</v>
      </c>
      <c r="Z86" s="5">
        <f t="shared" si="224"/>
        <v>20000</v>
      </c>
      <c r="AA86" s="5">
        <f t="shared" si="224"/>
        <v>20000</v>
      </c>
      <c r="AB86" s="5">
        <f t="shared" si="224"/>
        <v>20000</v>
      </c>
      <c r="AC86" s="5">
        <f t="shared" si="224"/>
        <v>20000</v>
      </c>
      <c r="AD86" s="5">
        <f t="shared" si="224"/>
        <v>20000</v>
      </c>
      <c r="AE86" s="5">
        <f t="shared" si="224"/>
        <v>20000</v>
      </c>
      <c r="AF86" s="5">
        <f t="shared" si="224"/>
        <v>20000</v>
      </c>
      <c r="AG86" s="5">
        <f t="shared" si="224"/>
        <v>20000</v>
      </c>
      <c r="AH86" s="46"/>
      <c r="AI86" s="5">
        <f t="shared" ref="AI86:AI87" si="225">SUM(J86:U86)</f>
        <v>200000</v>
      </c>
      <c r="AJ86" s="5">
        <f>SUM(V86:AG86)</f>
        <v>240000</v>
      </c>
      <c r="AL86" s="5">
        <f t="shared" si="222"/>
        <v>16666.666666666668</v>
      </c>
      <c r="AM86" s="5">
        <f t="shared" si="223"/>
        <v>20000</v>
      </c>
    </row>
    <row r="87" spans="1:39" hidden="1" outlineLevel="1" x14ac:dyDescent="0.3">
      <c r="C87" s="37" t="s">
        <v>141</v>
      </c>
      <c r="H87" s="5" t="str">
        <f t="shared" si="220"/>
        <v>£</v>
      </c>
      <c r="I87" s="14"/>
      <c r="J87" s="5">
        <f t="shared" ref="J87:AG87" si="226">J38</f>
        <v>-5400</v>
      </c>
      <c r="K87" s="5">
        <f t="shared" si="226"/>
        <v>-5400</v>
      </c>
      <c r="L87" s="5">
        <f t="shared" si="226"/>
        <v>-5400</v>
      </c>
      <c r="M87" s="5">
        <f t="shared" si="226"/>
        <v>-5400</v>
      </c>
      <c r="N87" s="5">
        <f t="shared" si="226"/>
        <v>-5400</v>
      </c>
      <c r="O87" s="5">
        <f t="shared" si="226"/>
        <v>-5400</v>
      </c>
      <c r="P87" s="5">
        <f t="shared" si="226"/>
        <v>-5400</v>
      </c>
      <c r="Q87" s="5">
        <f t="shared" si="226"/>
        <v>-5400</v>
      </c>
      <c r="R87" s="5">
        <f t="shared" si="226"/>
        <v>-5400</v>
      </c>
      <c r="S87" s="5">
        <f t="shared" si="226"/>
        <v>-5400</v>
      </c>
      <c r="T87" s="5">
        <f t="shared" si="226"/>
        <v>-5400</v>
      </c>
      <c r="U87" s="14">
        <f t="shared" si="226"/>
        <v>-5400</v>
      </c>
      <c r="V87" s="5">
        <f t="shared" si="226"/>
        <v>-5400</v>
      </c>
      <c r="W87" s="5">
        <f t="shared" si="226"/>
        <v>-5400</v>
      </c>
      <c r="X87" s="5">
        <f t="shared" si="226"/>
        <v>-5400</v>
      </c>
      <c r="Y87" s="5">
        <f t="shared" si="226"/>
        <v>-5400</v>
      </c>
      <c r="Z87" s="5">
        <f t="shared" si="226"/>
        <v>-5400</v>
      </c>
      <c r="AA87" s="5">
        <f t="shared" si="226"/>
        <v>-5400</v>
      </c>
      <c r="AB87" s="5">
        <f t="shared" si="226"/>
        <v>-5400</v>
      </c>
      <c r="AC87" s="5">
        <f t="shared" si="226"/>
        <v>-5400</v>
      </c>
      <c r="AD87" s="5">
        <f t="shared" si="226"/>
        <v>-5400</v>
      </c>
      <c r="AE87" s="5">
        <f t="shared" si="226"/>
        <v>-5400</v>
      </c>
      <c r="AF87" s="5">
        <f t="shared" si="226"/>
        <v>-5400</v>
      </c>
      <c r="AG87" s="5">
        <f t="shared" si="226"/>
        <v>-5400</v>
      </c>
      <c r="AH87" s="46"/>
      <c r="AI87" s="5">
        <f t="shared" si="225"/>
        <v>-64800</v>
      </c>
      <c r="AJ87" s="5">
        <f>SUM(V87:AG87)</f>
        <v>-64800</v>
      </c>
      <c r="AL87" s="5">
        <f t="shared" si="222"/>
        <v>-5400</v>
      </c>
      <c r="AM87" s="5">
        <f t="shared" si="223"/>
        <v>-5400</v>
      </c>
    </row>
    <row r="88" spans="1:39" hidden="1" outlineLevel="1" x14ac:dyDescent="0.3">
      <c r="C88" s="37" t="s">
        <v>97</v>
      </c>
      <c r="H88" s="42" t="str">
        <f t="shared" si="220"/>
        <v>£</v>
      </c>
      <c r="I88" s="14"/>
      <c r="J88" s="5">
        <f t="shared" ref="J88:U88" si="227">-MIN(I97,J85+J86+J87)</f>
        <v>0</v>
      </c>
      <c r="K88" s="5">
        <f t="shared" si="227"/>
        <v>0</v>
      </c>
      <c r="L88" s="5">
        <f t="shared" si="227"/>
        <v>0</v>
      </c>
      <c r="M88" s="5">
        <f t="shared" si="227"/>
        <v>0</v>
      </c>
      <c r="N88" s="5">
        <f t="shared" si="227"/>
        <v>0</v>
      </c>
      <c r="O88" s="5">
        <f t="shared" si="227"/>
        <v>0</v>
      </c>
      <c r="P88" s="5">
        <f t="shared" si="227"/>
        <v>0</v>
      </c>
      <c r="Q88" s="5">
        <f t="shared" si="227"/>
        <v>0</v>
      </c>
      <c r="R88" s="5">
        <f t="shared" si="227"/>
        <v>0</v>
      </c>
      <c r="S88" s="5">
        <f t="shared" si="227"/>
        <v>0</v>
      </c>
      <c r="T88" s="5">
        <f t="shared" si="227"/>
        <v>0</v>
      </c>
      <c r="U88" s="14">
        <f t="shared" si="227"/>
        <v>0</v>
      </c>
      <c r="V88" s="5">
        <f>-MIN(U97,V85+V86+V87)</f>
        <v>-20460</v>
      </c>
      <c r="W88" s="5">
        <f t="shared" ref="W88:AG88" si="228">-MIN(V97,W85+W86+W87)</f>
        <v>-20460</v>
      </c>
      <c r="X88" s="5">
        <f t="shared" si="228"/>
        <v>-20460</v>
      </c>
      <c r="Y88" s="5">
        <f t="shared" si="228"/>
        <v>-20460</v>
      </c>
      <c r="Z88" s="5">
        <f t="shared" si="228"/>
        <v>-20460</v>
      </c>
      <c r="AA88" s="5">
        <f t="shared" si="228"/>
        <v>-20460</v>
      </c>
      <c r="AB88" s="5">
        <f t="shared" si="228"/>
        <v>-20460</v>
      </c>
      <c r="AC88" s="5">
        <f t="shared" si="228"/>
        <v>-20460</v>
      </c>
      <c r="AD88" s="5">
        <f t="shared" si="228"/>
        <v>-20460</v>
      </c>
      <c r="AE88" s="5">
        <f t="shared" si="228"/>
        <v>-20460</v>
      </c>
      <c r="AF88" s="5">
        <f t="shared" si="228"/>
        <v>-20460</v>
      </c>
      <c r="AG88" s="5">
        <f t="shared" si="228"/>
        <v>-20460</v>
      </c>
      <c r="AH88" s="46"/>
    </row>
    <row r="89" spans="1:39" hidden="1" outlineLevel="1" x14ac:dyDescent="0.3">
      <c r="C89" s="56" t="s">
        <v>114</v>
      </c>
      <c r="D89" s="36"/>
      <c r="E89" s="36"/>
      <c r="F89" s="36"/>
      <c r="G89" s="36"/>
      <c r="H89" s="36" t="str">
        <f t="shared" si="220"/>
        <v>£</v>
      </c>
      <c r="I89" s="13"/>
      <c r="J89" s="36">
        <f t="shared" ref="J89:AG89" si="229">MAX(-SUM(J85:J88),J38*base_reserve_months)</f>
        <v>-14600</v>
      </c>
      <c r="K89" s="36">
        <f t="shared" si="229"/>
        <v>-9200</v>
      </c>
      <c r="L89" s="36">
        <f t="shared" si="229"/>
        <v>-3800</v>
      </c>
      <c r="M89" s="36">
        <f t="shared" si="229"/>
        <v>-16200</v>
      </c>
      <c r="N89" s="36">
        <f t="shared" si="229"/>
        <v>-16200</v>
      </c>
      <c r="O89" s="36">
        <f t="shared" si="229"/>
        <v>-16200</v>
      </c>
      <c r="P89" s="36">
        <f t="shared" si="229"/>
        <v>-16200</v>
      </c>
      <c r="Q89" s="36">
        <f t="shared" si="229"/>
        <v>-16200</v>
      </c>
      <c r="R89" s="36">
        <f t="shared" si="229"/>
        <v>-16200</v>
      </c>
      <c r="S89" s="36">
        <f t="shared" si="229"/>
        <v>-16200</v>
      </c>
      <c r="T89" s="36">
        <f t="shared" si="229"/>
        <v>-16200</v>
      </c>
      <c r="U89" s="13">
        <f t="shared" si="229"/>
        <v>-16200</v>
      </c>
      <c r="V89" s="36">
        <f t="shared" si="229"/>
        <v>-16200</v>
      </c>
      <c r="W89" s="36">
        <f t="shared" si="229"/>
        <v>-16200</v>
      </c>
      <c r="X89" s="36">
        <f t="shared" si="229"/>
        <v>-16200</v>
      </c>
      <c r="Y89" s="36">
        <f t="shared" si="229"/>
        <v>-16200</v>
      </c>
      <c r="Z89" s="36">
        <f t="shared" si="229"/>
        <v>-16200</v>
      </c>
      <c r="AA89" s="36">
        <f t="shared" si="229"/>
        <v>-16200</v>
      </c>
      <c r="AB89" s="36">
        <f t="shared" si="229"/>
        <v>-16200</v>
      </c>
      <c r="AC89" s="36">
        <f t="shared" si="229"/>
        <v>-16200</v>
      </c>
      <c r="AD89" s="36">
        <f t="shared" si="229"/>
        <v>-16200</v>
      </c>
      <c r="AE89" s="36">
        <f t="shared" si="229"/>
        <v>-16200</v>
      </c>
      <c r="AF89" s="36">
        <f t="shared" si="229"/>
        <v>-16200</v>
      </c>
      <c r="AG89" s="36">
        <f t="shared" si="229"/>
        <v>-16200</v>
      </c>
      <c r="AH89" s="46"/>
      <c r="AI89" s="158">
        <f>U89</f>
        <v>-16200</v>
      </c>
      <c r="AJ89" s="158">
        <f>AG89</f>
        <v>-16200</v>
      </c>
      <c r="AL89" s="36">
        <f t="shared" si="222"/>
        <v>-1350</v>
      </c>
      <c r="AM89" s="36">
        <f t="shared" si="223"/>
        <v>-1350</v>
      </c>
    </row>
    <row r="90" spans="1:39" hidden="1" outlineLevel="1" x14ac:dyDescent="0.3">
      <c r="C90" s="5" t="s">
        <v>143</v>
      </c>
      <c r="H90" s="5" t="str">
        <f t="shared" si="220"/>
        <v>£</v>
      </c>
      <c r="I90" s="14"/>
      <c r="J90" s="5">
        <f t="shared" ref="J90:AG90" si="230">SUM(J85:J89)</f>
        <v>0</v>
      </c>
      <c r="K90" s="5">
        <f t="shared" si="230"/>
        <v>0</v>
      </c>
      <c r="L90" s="5">
        <f t="shared" si="230"/>
        <v>0</v>
      </c>
      <c r="M90" s="5">
        <f t="shared" si="230"/>
        <v>2200</v>
      </c>
      <c r="N90" s="5">
        <f t="shared" si="230"/>
        <v>14600</v>
      </c>
      <c r="O90" s="5">
        <f t="shared" si="230"/>
        <v>23800</v>
      </c>
      <c r="P90" s="5">
        <f t="shared" si="230"/>
        <v>33000</v>
      </c>
      <c r="Q90" s="5">
        <f t="shared" si="230"/>
        <v>42200</v>
      </c>
      <c r="R90" s="5">
        <f t="shared" si="230"/>
        <v>51400</v>
      </c>
      <c r="S90" s="5">
        <f t="shared" si="230"/>
        <v>60600</v>
      </c>
      <c r="T90" s="5">
        <f t="shared" si="230"/>
        <v>69800</v>
      </c>
      <c r="U90" s="14">
        <f t="shared" si="230"/>
        <v>79000</v>
      </c>
      <c r="V90" s="5">
        <f t="shared" si="230"/>
        <v>20000</v>
      </c>
      <c r="W90" s="5">
        <f t="shared" si="230"/>
        <v>29200</v>
      </c>
      <c r="X90" s="5">
        <f t="shared" si="230"/>
        <v>38400</v>
      </c>
      <c r="Y90" s="5">
        <f t="shared" si="230"/>
        <v>47600</v>
      </c>
      <c r="Z90" s="5">
        <f t="shared" si="230"/>
        <v>56800</v>
      </c>
      <c r="AA90" s="5">
        <f t="shared" si="230"/>
        <v>66000</v>
      </c>
      <c r="AB90" s="5">
        <f t="shared" si="230"/>
        <v>75200</v>
      </c>
      <c r="AC90" s="5">
        <f t="shared" si="230"/>
        <v>84400</v>
      </c>
      <c r="AD90" s="5">
        <f t="shared" si="230"/>
        <v>93600</v>
      </c>
      <c r="AE90" s="5">
        <f t="shared" si="230"/>
        <v>102800</v>
      </c>
      <c r="AF90" s="5">
        <f t="shared" si="230"/>
        <v>112000</v>
      </c>
      <c r="AG90" s="5">
        <f t="shared" si="230"/>
        <v>121200</v>
      </c>
      <c r="AH90" s="46"/>
      <c r="AI90" s="5">
        <f t="shared" ref="AI90" si="231">SUM(AI85:AI89)</f>
        <v>119000</v>
      </c>
      <c r="AJ90" s="5">
        <f t="shared" ref="AJ90" si="232">SUM(AJ85:AJ89)</f>
        <v>201060</v>
      </c>
      <c r="AL90" s="5">
        <f t="shared" si="222"/>
        <v>9916.6666666666661</v>
      </c>
      <c r="AM90" s="5">
        <f t="shared" si="223"/>
        <v>16755</v>
      </c>
    </row>
    <row r="91" spans="1:39" hidden="1" outlineLevel="1" x14ac:dyDescent="0.3">
      <c r="C91" s="37" t="s">
        <v>146</v>
      </c>
      <c r="H91" s="5" t="str">
        <f t="shared" si="220"/>
        <v>£</v>
      </c>
      <c r="I91" s="14"/>
      <c r="J91" s="5">
        <f t="shared" ref="J91:AG91" si="233">-MIN(J90,-J104)</f>
        <v>0</v>
      </c>
      <c r="K91" s="5">
        <f t="shared" si="233"/>
        <v>0</v>
      </c>
      <c r="L91" s="5">
        <f t="shared" si="233"/>
        <v>0</v>
      </c>
      <c r="M91" s="5">
        <f t="shared" si="233"/>
        <v>-2200</v>
      </c>
      <c r="N91" s="5">
        <f t="shared" si="233"/>
        <v>-5400</v>
      </c>
      <c r="O91" s="5">
        <f t="shared" si="233"/>
        <v>-5400</v>
      </c>
      <c r="P91" s="5">
        <f t="shared" si="233"/>
        <v>-5400</v>
      </c>
      <c r="Q91" s="5">
        <f t="shared" si="233"/>
        <v>-5400</v>
      </c>
      <c r="R91" s="5">
        <f t="shared" si="233"/>
        <v>-5400</v>
      </c>
      <c r="S91" s="5">
        <f t="shared" si="233"/>
        <v>-5400</v>
      </c>
      <c r="T91" s="5">
        <f t="shared" si="233"/>
        <v>-5400</v>
      </c>
      <c r="U91" s="14">
        <f t="shared" si="233"/>
        <v>-5400</v>
      </c>
      <c r="V91" s="5">
        <f t="shared" si="233"/>
        <v>-5400</v>
      </c>
      <c r="W91" s="5">
        <f t="shared" si="233"/>
        <v>-5400</v>
      </c>
      <c r="X91" s="5">
        <f t="shared" si="233"/>
        <v>-5400</v>
      </c>
      <c r="Y91" s="5">
        <f t="shared" si="233"/>
        <v>-5400</v>
      </c>
      <c r="Z91" s="5">
        <f t="shared" si="233"/>
        <v>-5400</v>
      </c>
      <c r="AA91" s="5">
        <f t="shared" si="233"/>
        <v>-5400</v>
      </c>
      <c r="AB91" s="5">
        <f t="shared" si="233"/>
        <v>-5400</v>
      </c>
      <c r="AC91" s="5">
        <f t="shared" si="233"/>
        <v>-5400</v>
      </c>
      <c r="AD91" s="5">
        <f t="shared" si="233"/>
        <v>-5400</v>
      </c>
      <c r="AE91" s="5">
        <f t="shared" si="233"/>
        <v>-5400</v>
      </c>
      <c r="AF91" s="5">
        <f t="shared" si="233"/>
        <v>-5400</v>
      </c>
      <c r="AG91" s="5">
        <f t="shared" si="233"/>
        <v>-5400</v>
      </c>
      <c r="AH91" s="46"/>
      <c r="AI91" s="5">
        <f t="shared" ref="AI91" si="234">SUM(J91:U91)</f>
        <v>-45400</v>
      </c>
      <c r="AJ91" s="5">
        <f>SUM(V91:AG91)</f>
        <v>-64800</v>
      </c>
      <c r="AL91" s="5">
        <f t="shared" si="222"/>
        <v>-3783.3333333333335</v>
      </c>
      <c r="AM91" s="5">
        <f t="shared" si="223"/>
        <v>-5400</v>
      </c>
    </row>
    <row r="92" spans="1:39" hidden="1" outlineLevel="1" x14ac:dyDescent="0.3">
      <c r="C92" s="56" t="s">
        <v>113</v>
      </c>
      <c r="D92" s="36"/>
      <c r="E92" s="36"/>
      <c r="F92" s="36"/>
      <c r="G92" s="36"/>
      <c r="H92" s="36" t="str">
        <f t="shared" si="220"/>
        <v>£</v>
      </c>
      <c r="I92" s="13"/>
      <c r="J92" s="36">
        <f t="shared" ref="J92:AG92" si="235">MAX(-SUM(J90,J91),J91*flex_reserve_months)</f>
        <v>0</v>
      </c>
      <c r="K92" s="36">
        <f t="shared" si="235"/>
        <v>0</v>
      </c>
      <c r="L92" s="36">
        <f t="shared" si="235"/>
        <v>0</v>
      </c>
      <c r="M92" s="36">
        <f t="shared" si="235"/>
        <v>0</v>
      </c>
      <c r="N92" s="36">
        <f t="shared" si="235"/>
        <v>-5400</v>
      </c>
      <c r="O92" s="36">
        <f t="shared" si="235"/>
        <v>-5400</v>
      </c>
      <c r="P92" s="36">
        <f t="shared" si="235"/>
        <v>-5400</v>
      </c>
      <c r="Q92" s="36">
        <f t="shared" si="235"/>
        <v>-5400</v>
      </c>
      <c r="R92" s="36">
        <f t="shared" si="235"/>
        <v>-5400</v>
      </c>
      <c r="S92" s="36">
        <f t="shared" si="235"/>
        <v>-5400</v>
      </c>
      <c r="T92" s="36">
        <f t="shared" si="235"/>
        <v>-5400</v>
      </c>
      <c r="U92" s="13">
        <f t="shared" si="235"/>
        <v>-5400</v>
      </c>
      <c r="V92" s="36">
        <f t="shared" si="235"/>
        <v>-5400</v>
      </c>
      <c r="W92" s="36">
        <f t="shared" si="235"/>
        <v>-5400</v>
      </c>
      <c r="X92" s="36">
        <f t="shared" si="235"/>
        <v>-5400</v>
      </c>
      <c r="Y92" s="36">
        <f t="shared" si="235"/>
        <v>-5400</v>
      </c>
      <c r="Z92" s="36">
        <f t="shared" si="235"/>
        <v>-5400</v>
      </c>
      <c r="AA92" s="36">
        <f t="shared" si="235"/>
        <v>-5400</v>
      </c>
      <c r="AB92" s="36">
        <f t="shared" si="235"/>
        <v>-5400</v>
      </c>
      <c r="AC92" s="36">
        <f t="shared" si="235"/>
        <v>-5400</v>
      </c>
      <c r="AD92" s="36">
        <f t="shared" si="235"/>
        <v>-5400</v>
      </c>
      <c r="AE92" s="36">
        <f t="shared" si="235"/>
        <v>-5400</v>
      </c>
      <c r="AF92" s="36">
        <f t="shared" si="235"/>
        <v>-5400</v>
      </c>
      <c r="AG92" s="36">
        <f t="shared" si="235"/>
        <v>-5400</v>
      </c>
      <c r="AH92" s="46"/>
      <c r="AI92" s="131">
        <f>U92</f>
        <v>-5400</v>
      </c>
      <c r="AJ92" s="131">
        <f>AG92</f>
        <v>-5400</v>
      </c>
      <c r="AL92" s="36">
        <f t="shared" si="222"/>
        <v>-450</v>
      </c>
      <c r="AM92" s="36">
        <f t="shared" si="223"/>
        <v>-450</v>
      </c>
    </row>
    <row r="93" spans="1:39" hidden="1" outlineLevel="1" x14ac:dyDescent="0.3">
      <c r="C93" s="5" t="s">
        <v>182</v>
      </c>
      <c r="H93" s="5" t="str">
        <f t="shared" si="220"/>
        <v>£</v>
      </c>
      <c r="I93" s="14"/>
      <c r="J93" s="5">
        <f t="shared" ref="J93:AG93" si="236">SUM(J90:J92)</f>
        <v>0</v>
      </c>
      <c r="K93" s="5">
        <f t="shared" si="236"/>
        <v>0</v>
      </c>
      <c r="L93" s="5">
        <f t="shared" si="236"/>
        <v>0</v>
      </c>
      <c r="M93" s="5">
        <f t="shared" si="236"/>
        <v>0</v>
      </c>
      <c r="N93" s="5">
        <f t="shared" si="236"/>
        <v>3800</v>
      </c>
      <c r="O93" s="5">
        <f t="shared" si="236"/>
        <v>13000</v>
      </c>
      <c r="P93" s="5">
        <f t="shared" si="236"/>
        <v>22200</v>
      </c>
      <c r="Q93" s="5">
        <f t="shared" si="236"/>
        <v>31400</v>
      </c>
      <c r="R93" s="5">
        <f t="shared" si="236"/>
        <v>40600</v>
      </c>
      <c r="S93" s="5">
        <f t="shared" si="236"/>
        <v>49800</v>
      </c>
      <c r="T93" s="5">
        <f t="shared" si="236"/>
        <v>59000</v>
      </c>
      <c r="U93" s="14">
        <f t="shared" si="236"/>
        <v>68200</v>
      </c>
      <c r="V93" s="5">
        <f t="shared" si="236"/>
        <v>9200</v>
      </c>
      <c r="W93" s="5">
        <f t="shared" si="236"/>
        <v>18400</v>
      </c>
      <c r="X93" s="5">
        <f t="shared" si="236"/>
        <v>27600</v>
      </c>
      <c r="Y93" s="5">
        <f t="shared" si="236"/>
        <v>36800</v>
      </c>
      <c r="Z93" s="5">
        <f t="shared" si="236"/>
        <v>46000</v>
      </c>
      <c r="AA93" s="5">
        <f t="shared" si="236"/>
        <v>55200</v>
      </c>
      <c r="AB93" s="5">
        <f t="shared" si="236"/>
        <v>64400</v>
      </c>
      <c r="AC93" s="5">
        <f t="shared" si="236"/>
        <v>73600</v>
      </c>
      <c r="AD93" s="5">
        <f t="shared" si="236"/>
        <v>82800</v>
      </c>
      <c r="AE93" s="5">
        <f t="shared" si="236"/>
        <v>92000</v>
      </c>
      <c r="AF93" s="5">
        <f t="shared" si="236"/>
        <v>101200</v>
      </c>
      <c r="AG93" s="5">
        <f t="shared" si="236"/>
        <v>110400</v>
      </c>
      <c r="AH93" s="46"/>
      <c r="AI93" s="5">
        <f>SUM(AI90:AI92)</f>
        <v>68200</v>
      </c>
      <c r="AJ93" s="5">
        <f>SUM(AJ90:AJ92)</f>
        <v>130860</v>
      </c>
      <c r="AL93" s="5">
        <f t="shared" si="222"/>
        <v>5683.333333333333</v>
      </c>
      <c r="AM93" s="5">
        <f t="shared" si="223"/>
        <v>10905</v>
      </c>
    </row>
    <row r="94" spans="1:39" hidden="1" outlineLevel="1" collapsed="1" x14ac:dyDescent="0.3">
      <c r="C94" s="36" t="s">
        <v>99</v>
      </c>
      <c r="D94" s="36"/>
      <c r="E94" s="36"/>
      <c r="F94" s="36"/>
      <c r="G94" s="36"/>
      <c r="H94" s="36" t="str">
        <f t="shared" si="220"/>
        <v>£</v>
      </c>
      <c r="I94" s="13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168">
        <f>-U93</f>
        <v>-68200</v>
      </c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169">
        <f>-AG93</f>
        <v>-110400</v>
      </c>
      <c r="AH94" s="46"/>
      <c r="AI94" s="5">
        <f>SUM(J94:U94)</f>
        <v>-68200</v>
      </c>
      <c r="AJ94" s="5">
        <f>SUM(V94:AG94)</f>
        <v>-110400</v>
      </c>
      <c r="AL94" s="5">
        <f>AI94/12</f>
        <v>-5683.333333333333</v>
      </c>
      <c r="AM94" s="5">
        <f>AJ94/12</f>
        <v>-9200</v>
      </c>
    </row>
    <row r="95" spans="1:39" hidden="1" outlineLevel="1" x14ac:dyDescent="0.3">
      <c r="C95" s="5" t="s">
        <v>239</v>
      </c>
      <c r="H95" s="5" t="str">
        <f t="shared" si="220"/>
        <v>£</v>
      </c>
      <c r="I95" s="14"/>
      <c r="J95" s="5">
        <f t="shared" ref="J95:T95" si="237">SUM(J93:J94)</f>
        <v>0</v>
      </c>
      <c r="K95" s="5">
        <f t="shared" si="237"/>
        <v>0</v>
      </c>
      <c r="L95" s="5">
        <f t="shared" si="237"/>
        <v>0</v>
      </c>
      <c r="M95" s="5">
        <f t="shared" si="237"/>
        <v>0</v>
      </c>
      <c r="N95" s="5">
        <f t="shared" si="237"/>
        <v>3800</v>
      </c>
      <c r="O95" s="5">
        <f t="shared" si="237"/>
        <v>13000</v>
      </c>
      <c r="P95" s="5">
        <f t="shared" si="237"/>
        <v>22200</v>
      </c>
      <c r="Q95" s="5">
        <f t="shared" si="237"/>
        <v>31400</v>
      </c>
      <c r="R95" s="5">
        <f t="shared" si="237"/>
        <v>40600</v>
      </c>
      <c r="S95" s="5">
        <f t="shared" si="237"/>
        <v>49800</v>
      </c>
      <c r="T95" s="5">
        <f t="shared" si="237"/>
        <v>59000</v>
      </c>
      <c r="U95" s="14">
        <f>SUM(U93:U94)</f>
        <v>0</v>
      </c>
      <c r="V95" s="5">
        <f t="shared" ref="V95:AG95" si="238">SUM(V93:V94)</f>
        <v>9200</v>
      </c>
      <c r="W95" s="5">
        <f t="shared" si="238"/>
        <v>18400</v>
      </c>
      <c r="X95" s="5">
        <f t="shared" si="238"/>
        <v>27600</v>
      </c>
      <c r="Y95" s="5">
        <f t="shared" si="238"/>
        <v>36800</v>
      </c>
      <c r="Z95" s="5">
        <f t="shared" si="238"/>
        <v>46000</v>
      </c>
      <c r="AA95" s="5">
        <f t="shared" si="238"/>
        <v>55200</v>
      </c>
      <c r="AB95" s="5">
        <f t="shared" si="238"/>
        <v>64400</v>
      </c>
      <c r="AC95" s="5">
        <f t="shared" si="238"/>
        <v>73600</v>
      </c>
      <c r="AD95" s="5">
        <f t="shared" si="238"/>
        <v>82800</v>
      </c>
      <c r="AE95" s="5">
        <f t="shared" si="238"/>
        <v>92000</v>
      </c>
      <c r="AF95" s="5">
        <f t="shared" si="238"/>
        <v>101200</v>
      </c>
      <c r="AG95" s="5">
        <f t="shared" si="238"/>
        <v>0</v>
      </c>
      <c r="AH95" s="46"/>
      <c r="AI95" s="180">
        <f>U95</f>
        <v>0</v>
      </c>
      <c r="AJ95" s="180">
        <f>AG95</f>
        <v>0</v>
      </c>
    </row>
    <row r="96" spans="1:39" hidden="1" outlineLevel="1" x14ac:dyDescent="0.3">
      <c r="I96" s="14"/>
      <c r="U96" s="14"/>
      <c r="AH96" s="46"/>
    </row>
    <row r="97" spans="1:39" hidden="1" outlineLevel="1" x14ac:dyDescent="0.3">
      <c r="C97" s="37" t="s">
        <v>97</v>
      </c>
      <c r="H97" s="5" t="str">
        <f t="shared" si="220"/>
        <v>£</v>
      </c>
      <c r="I97" s="233">
        <v>0</v>
      </c>
      <c r="J97" s="5">
        <f t="shared" ref="J97:AG97" si="239">-J88+J307</f>
        <v>0</v>
      </c>
      <c r="K97" s="5">
        <f t="shared" si="239"/>
        <v>0</v>
      </c>
      <c r="L97" s="5">
        <f t="shared" si="239"/>
        <v>0</v>
      </c>
      <c r="M97" s="5">
        <f t="shared" si="239"/>
        <v>0</v>
      </c>
      <c r="N97" s="5">
        <f t="shared" si="239"/>
        <v>0</v>
      </c>
      <c r="O97" s="5">
        <f t="shared" si="239"/>
        <v>0</v>
      </c>
      <c r="P97" s="5">
        <f t="shared" si="239"/>
        <v>0</v>
      </c>
      <c r="Q97" s="5">
        <f t="shared" si="239"/>
        <v>0</v>
      </c>
      <c r="R97" s="5">
        <f t="shared" si="239"/>
        <v>0</v>
      </c>
      <c r="S97" s="5">
        <f t="shared" si="239"/>
        <v>0</v>
      </c>
      <c r="T97" s="5">
        <f t="shared" si="239"/>
        <v>0</v>
      </c>
      <c r="U97" s="14">
        <f t="shared" si="239"/>
        <v>20460</v>
      </c>
      <c r="V97" s="5">
        <f t="shared" si="239"/>
        <v>20460</v>
      </c>
      <c r="W97" s="5">
        <f t="shared" si="239"/>
        <v>20460</v>
      </c>
      <c r="X97" s="5">
        <f t="shared" si="239"/>
        <v>20460</v>
      </c>
      <c r="Y97" s="5">
        <f t="shared" si="239"/>
        <v>20460</v>
      </c>
      <c r="Z97" s="5">
        <f t="shared" si="239"/>
        <v>20460</v>
      </c>
      <c r="AA97" s="5">
        <f t="shared" si="239"/>
        <v>20460</v>
      </c>
      <c r="AB97" s="5">
        <f t="shared" si="239"/>
        <v>20460</v>
      </c>
      <c r="AC97" s="5">
        <f t="shared" si="239"/>
        <v>20460</v>
      </c>
      <c r="AD97" s="5">
        <f t="shared" si="239"/>
        <v>20460</v>
      </c>
      <c r="AE97" s="5">
        <f t="shared" si="239"/>
        <v>20460</v>
      </c>
      <c r="AF97" s="5">
        <f t="shared" si="239"/>
        <v>20460</v>
      </c>
      <c r="AG97" s="5">
        <f t="shared" si="239"/>
        <v>53580</v>
      </c>
      <c r="AH97" s="46"/>
      <c r="AI97" s="5">
        <f t="shared" ref="AI97:AI100" si="240">U97</f>
        <v>20460</v>
      </c>
      <c r="AJ97" s="5">
        <f t="shared" ref="AJ97:AJ101" si="241">AG97</f>
        <v>53580</v>
      </c>
      <c r="AL97" s="5">
        <f t="shared" si="222"/>
        <v>1705</v>
      </c>
      <c r="AM97" s="5">
        <f t="shared" si="223"/>
        <v>4465</v>
      </c>
    </row>
    <row r="98" spans="1:39" hidden="1" outlineLevel="1" x14ac:dyDescent="0.3">
      <c r="C98" s="37" t="s">
        <v>116</v>
      </c>
      <c r="H98" s="5" t="str">
        <f t="shared" si="220"/>
        <v>£</v>
      </c>
      <c r="I98" s="14"/>
      <c r="J98" s="5">
        <f t="shared" ref="J98:AG98" si="242">-J89</f>
        <v>14600</v>
      </c>
      <c r="K98" s="5">
        <f t="shared" si="242"/>
        <v>9200</v>
      </c>
      <c r="L98" s="5">
        <f t="shared" si="242"/>
        <v>3800</v>
      </c>
      <c r="M98" s="5">
        <f t="shared" si="242"/>
        <v>16200</v>
      </c>
      <c r="N98" s="5">
        <f t="shared" si="242"/>
        <v>16200</v>
      </c>
      <c r="O98" s="5">
        <f t="shared" si="242"/>
        <v>16200</v>
      </c>
      <c r="P98" s="5">
        <f t="shared" si="242"/>
        <v>16200</v>
      </c>
      <c r="Q98" s="5">
        <f t="shared" si="242"/>
        <v>16200</v>
      </c>
      <c r="R98" s="5">
        <f t="shared" si="242"/>
        <v>16200</v>
      </c>
      <c r="S98" s="5">
        <f t="shared" si="242"/>
        <v>16200</v>
      </c>
      <c r="T98" s="5">
        <f t="shared" si="242"/>
        <v>16200</v>
      </c>
      <c r="U98" s="14">
        <f t="shared" si="242"/>
        <v>16200</v>
      </c>
      <c r="V98" s="5">
        <f t="shared" si="242"/>
        <v>16200</v>
      </c>
      <c r="W98" s="5">
        <f t="shared" si="242"/>
        <v>16200</v>
      </c>
      <c r="X98" s="5">
        <f t="shared" si="242"/>
        <v>16200</v>
      </c>
      <c r="Y98" s="5">
        <f t="shared" si="242"/>
        <v>16200</v>
      </c>
      <c r="Z98" s="5">
        <f t="shared" si="242"/>
        <v>16200</v>
      </c>
      <c r="AA98" s="5">
        <f t="shared" si="242"/>
        <v>16200</v>
      </c>
      <c r="AB98" s="5">
        <f t="shared" si="242"/>
        <v>16200</v>
      </c>
      <c r="AC98" s="5">
        <f t="shared" si="242"/>
        <v>16200</v>
      </c>
      <c r="AD98" s="5">
        <f t="shared" si="242"/>
        <v>16200</v>
      </c>
      <c r="AE98" s="5">
        <f t="shared" si="242"/>
        <v>16200</v>
      </c>
      <c r="AF98" s="5">
        <f t="shared" si="242"/>
        <v>16200</v>
      </c>
      <c r="AG98" s="5">
        <f t="shared" si="242"/>
        <v>16200</v>
      </c>
      <c r="AH98" s="46"/>
      <c r="AI98" s="5">
        <f t="shared" si="240"/>
        <v>16200</v>
      </c>
      <c r="AJ98" s="5">
        <f t="shared" si="241"/>
        <v>16200</v>
      </c>
      <c r="AL98" s="5">
        <f t="shared" si="222"/>
        <v>1350</v>
      </c>
      <c r="AM98" s="5">
        <f t="shared" si="223"/>
        <v>1350</v>
      </c>
    </row>
    <row r="99" spans="1:39" hidden="1" outlineLevel="1" x14ac:dyDescent="0.3">
      <c r="C99" s="37" t="s">
        <v>115</v>
      </c>
      <c r="H99" s="5" t="str">
        <f t="shared" si="220"/>
        <v>£</v>
      </c>
      <c r="I99" s="14"/>
      <c r="J99" s="5">
        <f t="shared" ref="J99:AG99" si="243">-J92</f>
        <v>0</v>
      </c>
      <c r="K99" s="5">
        <f t="shared" si="243"/>
        <v>0</v>
      </c>
      <c r="L99" s="5">
        <f t="shared" si="243"/>
        <v>0</v>
      </c>
      <c r="M99" s="5">
        <f t="shared" si="243"/>
        <v>0</v>
      </c>
      <c r="N99" s="5">
        <f t="shared" si="243"/>
        <v>5400</v>
      </c>
      <c r="O99" s="5">
        <f t="shared" si="243"/>
        <v>5400</v>
      </c>
      <c r="P99" s="5">
        <f t="shared" si="243"/>
        <v>5400</v>
      </c>
      <c r="Q99" s="5">
        <f t="shared" si="243"/>
        <v>5400</v>
      </c>
      <c r="R99" s="5">
        <f t="shared" si="243"/>
        <v>5400</v>
      </c>
      <c r="S99" s="5">
        <f t="shared" si="243"/>
        <v>5400</v>
      </c>
      <c r="T99" s="5">
        <f t="shared" si="243"/>
        <v>5400</v>
      </c>
      <c r="U99" s="14">
        <f t="shared" si="243"/>
        <v>5400</v>
      </c>
      <c r="V99" s="5">
        <f t="shared" si="243"/>
        <v>5400</v>
      </c>
      <c r="W99" s="5">
        <f t="shared" si="243"/>
        <v>5400</v>
      </c>
      <c r="X99" s="5">
        <f t="shared" si="243"/>
        <v>5400</v>
      </c>
      <c r="Y99" s="5">
        <f t="shared" si="243"/>
        <v>5400</v>
      </c>
      <c r="Z99" s="5">
        <f t="shared" si="243"/>
        <v>5400</v>
      </c>
      <c r="AA99" s="5">
        <f t="shared" si="243"/>
        <v>5400</v>
      </c>
      <c r="AB99" s="5">
        <f t="shared" si="243"/>
        <v>5400</v>
      </c>
      <c r="AC99" s="5">
        <f t="shared" si="243"/>
        <v>5400</v>
      </c>
      <c r="AD99" s="5">
        <f t="shared" si="243"/>
        <v>5400</v>
      </c>
      <c r="AE99" s="5">
        <f t="shared" si="243"/>
        <v>5400</v>
      </c>
      <c r="AF99" s="5">
        <f t="shared" si="243"/>
        <v>5400</v>
      </c>
      <c r="AG99" s="5">
        <f t="shared" si="243"/>
        <v>5400</v>
      </c>
      <c r="AH99" s="46"/>
      <c r="AI99" s="5">
        <f t="shared" si="240"/>
        <v>5400</v>
      </c>
      <c r="AJ99" s="5">
        <f t="shared" si="241"/>
        <v>5400</v>
      </c>
      <c r="AL99" s="5">
        <f t="shared" si="222"/>
        <v>450</v>
      </c>
      <c r="AM99" s="5">
        <f t="shared" si="223"/>
        <v>450</v>
      </c>
    </row>
    <row r="100" spans="1:39" hidden="1" outlineLevel="1" x14ac:dyDescent="0.3">
      <c r="C100" s="37" t="s">
        <v>139</v>
      </c>
      <c r="H100" s="5" t="str">
        <f t="shared" si="220"/>
        <v>£</v>
      </c>
      <c r="I100" s="14"/>
      <c r="J100" s="5">
        <f t="shared" ref="J100:AG100" si="244">J95</f>
        <v>0</v>
      </c>
      <c r="K100" s="5">
        <f t="shared" si="244"/>
        <v>0</v>
      </c>
      <c r="L100" s="5">
        <f t="shared" si="244"/>
        <v>0</v>
      </c>
      <c r="M100" s="5">
        <f t="shared" si="244"/>
        <v>0</v>
      </c>
      <c r="N100" s="5">
        <f t="shared" si="244"/>
        <v>3800</v>
      </c>
      <c r="O100" s="5">
        <f t="shared" si="244"/>
        <v>13000</v>
      </c>
      <c r="P100" s="5">
        <f t="shared" si="244"/>
        <v>22200</v>
      </c>
      <c r="Q100" s="5">
        <f t="shared" si="244"/>
        <v>31400</v>
      </c>
      <c r="R100" s="5">
        <f t="shared" si="244"/>
        <v>40600</v>
      </c>
      <c r="S100" s="5">
        <f t="shared" si="244"/>
        <v>49800</v>
      </c>
      <c r="T100" s="5">
        <f t="shared" si="244"/>
        <v>59000</v>
      </c>
      <c r="U100" s="14">
        <f t="shared" si="244"/>
        <v>0</v>
      </c>
      <c r="V100" s="5">
        <f t="shared" si="244"/>
        <v>9200</v>
      </c>
      <c r="W100" s="5">
        <f t="shared" si="244"/>
        <v>18400</v>
      </c>
      <c r="X100" s="5">
        <f t="shared" si="244"/>
        <v>27600</v>
      </c>
      <c r="Y100" s="5">
        <f t="shared" si="244"/>
        <v>36800</v>
      </c>
      <c r="Z100" s="5">
        <f t="shared" si="244"/>
        <v>46000</v>
      </c>
      <c r="AA100" s="5">
        <f t="shared" si="244"/>
        <v>55200</v>
      </c>
      <c r="AB100" s="5">
        <f t="shared" si="244"/>
        <v>64400</v>
      </c>
      <c r="AC100" s="5">
        <f t="shared" si="244"/>
        <v>73600</v>
      </c>
      <c r="AD100" s="5">
        <f t="shared" si="244"/>
        <v>82800</v>
      </c>
      <c r="AE100" s="5">
        <f t="shared" si="244"/>
        <v>92000</v>
      </c>
      <c r="AF100" s="5">
        <f t="shared" si="244"/>
        <v>101200</v>
      </c>
      <c r="AG100" s="5">
        <f t="shared" si="244"/>
        <v>0</v>
      </c>
      <c r="AH100" s="46"/>
      <c r="AI100" s="36">
        <f t="shared" si="240"/>
        <v>0</v>
      </c>
      <c r="AJ100" s="5">
        <f t="shared" si="241"/>
        <v>0</v>
      </c>
      <c r="AL100" s="5">
        <f t="shared" si="222"/>
        <v>0</v>
      </c>
      <c r="AM100" s="5">
        <f t="shared" si="223"/>
        <v>0</v>
      </c>
    </row>
    <row r="101" spans="1:39" hidden="1" outlineLevel="1" x14ac:dyDescent="0.3">
      <c r="C101" s="141" t="s">
        <v>140</v>
      </c>
      <c r="D101" s="141"/>
      <c r="E101" s="141"/>
      <c r="F101" s="141"/>
      <c r="G101" s="141"/>
      <c r="H101" s="141" t="str">
        <f t="shared" si="220"/>
        <v>£</v>
      </c>
      <c r="I101" s="142"/>
      <c r="J101" s="141">
        <f t="shared" ref="J101:AG101" si="245">SUM(J97:J100)</f>
        <v>14600</v>
      </c>
      <c r="K101" s="141">
        <f t="shared" si="245"/>
        <v>9200</v>
      </c>
      <c r="L101" s="141">
        <f t="shared" si="245"/>
        <v>3800</v>
      </c>
      <c r="M101" s="141">
        <f t="shared" si="245"/>
        <v>16200</v>
      </c>
      <c r="N101" s="141">
        <f t="shared" si="245"/>
        <v>25400</v>
      </c>
      <c r="O101" s="141">
        <f t="shared" si="245"/>
        <v>34600</v>
      </c>
      <c r="P101" s="141">
        <f t="shared" si="245"/>
        <v>43800</v>
      </c>
      <c r="Q101" s="141">
        <f t="shared" si="245"/>
        <v>53000</v>
      </c>
      <c r="R101" s="141">
        <f t="shared" si="245"/>
        <v>62200</v>
      </c>
      <c r="S101" s="141">
        <f t="shared" si="245"/>
        <v>71400</v>
      </c>
      <c r="T101" s="141">
        <f t="shared" si="245"/>
        <v>80600</v>
      </c>
      <c r="U101" s="142">
        <f t="shared" si="245"/>
        <v>42060</v>
      </c>
      <c r="V101" s="141">
        <f t="shared" si="245"/>
        <v>51260</v>
      </c>
      <c r="W101" s="141">
        <f t="shared" si="245"/>
        <v>60460</v>
      </c>
      <c r="X101" s="141">
        <f t="shared" si="245"/>
        <v>69660</v>
      </c>
      <c r="Y101" s="141">
        <f t="shared" si="245"/>
        <v>78860</v>
      </c>
      <c r="Z101" s="141">
        <f t="shared" si="245"/>
        <v>88060</v>
      </c>
      <c r="AA101" s="141">
        <f t="shared" si="245"/>
        <v>97260</v>
      </c>
      <c r="AB101" s="141">
        <f t="shared" si="245"/>
        <v>106460</v>
      </c>
      <c r="AC101" s="141">
        <f t="shared" si="245"/>
        <v>115660</v>
      </c>
      <c r="AD101" s="141">
        <f t="shared" si="245"/>
        <v>124860</v>
      </c>
      <c r="AE101" s="141">
        <f t="shared" si="245"/>
        <v>134060</v>
      </c>
      <c r="AF101" s="141">
        <f t="shared" si="245"/>
        <v>143260</v>
      </c>
      <c r="AG101" s="141">
        <f t="shared" si="245"/>
        <v>75180</v>
      </c>
      <c r="AH101" s="46"/>
      <c r="AI101" s="141">
        <f>U101</f>
        <v>42060</v>
      </c>
      <c r="AJ101" s="141">
        <f t="shared" si="241"/>
        <v>75180</v>
      </c>
      <c r="AL101" s="141">
        <f t="shared" si="222"/>
        <v>3505</v>
      </c>
      <c r="AM101" s="141">
        <f t="shared" si="223"/>
        <v>6265</v>
      </c>
    </row>
    <row r="102" spans="1:39" collapsed="1" x14ac:dyDescent="0.3">
      <c r="I102" s="14"/>
      <c r="U102" s="14"/>
      <c r="AH102" s="46"/>
    </row>
    <row r="103" spans="1:39" x14ac:dyDescent="0.3">
      <c r="B103" s="34" t="s">
        <v>161</v>
      </c>
      <c r="D103" s="53"/>
      <c r="I103" s="14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43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46"/>
      <c r="AI103" s="17"/>
      <c r="AJ103" s="17"/>
      <c r="AL103" s="17"/>
      <c r="AM103" s="17"/>
    </row>
    <row r="104" spans="1:39" hidden="1" outlineLevel="1" x14ac:dyDescent="0.3">
      <c r="C104" s="5" t="s">
        <v>144</v>
      </c>
      <c r="H104" s="5" t="str">
        <f>currency</f>
        <v>£</v>
      </c>
      <c r="I104" s="14"/>
      <c r="J104" s="5">
        <f t="shared" ref="J104:AG104" si="246">J62</f>
        <v>-5400</v>
      </c>
      <c r="K104" s="5">
        <f t="shared" si="246"/>
        <v>-5400</v>
      </c>
      <c r="L104" s="5">
        <f t="shared" si="246"/>
        <v>-5400</v>
      </c>
      <c r="M104" s="5">
        <f t="shared" si="246"/>
        <v>-5400</v>
      </c>
      <c r="N104" s="5">
        <f t="shared" si="246"/>
        <v>-5400</v>
      </c>
      <c r="O104" s="5">
        <f t="shared" si="246"/>
        <v>-5400</v>
      </c>
      <c r="P104" s="5">
        <f t="shared" si="246"/>
        <v>-5400</v>
      </c>
      <c r="Q104" s="5">
        <f t="shared" si="246"/>
        <v>-5400</v>
      </c>
      <c r="R104" s="5">
        <f t="shared" si="246"/>
        <v>-5400</v>
      </c>
      <c r="S104" s="5">
        <f t="shared" si="246"/>
        <v>-5400</v>
      </c>
      <c r="T104" s="5">
        <f t="shared" si="246"/>
        <v>-5400</v>
      </c>
      <c r="U104" s="14">
        <f t="shared" si="246"/>
        <v>-5400</v>
      </c>
      <c r="V104" s="5">
        <f t="shared" si="246"/>
        <v>-5400</v>
      </c>
      <c r="W104" s="5">
        <f t="shared" si="246"/>
        <v>-5400</v>
      </c>
      <c r="X104" s="5">
        <f t="shared" si="246"/>
        <v>-5400</v>
      </c>
      <c r="Y104" s="5">
        <f t="shared" si="246"/>
        <v>-5400</v>
      </c>
      <c r="Z104" s="5">
        <f t="shared" si="246"/>
        <v>-5400</v>
      </c>
      <c r="AA104" s="5">
        <f t="shared" si="246"/>
        <v>-5400</v>
      </c>
      <c r="AB104" s="5">
        <f t="shared" si="246"/>
        <v>-5400</v>
      </c>
      <c r="AC104" s="5">
        <f t="shared" si="246"/>
        <v>-5400</v>
      </c>
      <c r="AD104" s="5">
        <f t="shared" si="246"/>
        <v>-5400</v>
      </c>
      <c r="AE104" s="5">
        <f t="shared" si="246"/>
        <v>-5400</v>
      </c>
      <c r="AF104" s="5">
        <f t="shared" si="246"/>
        <v>-5400</v>
      </c>
      <c r="AG104" s="5">
        <f t="shared" si="246"/>
        <v>-5400</v>
      </c>
      <c r="AH104" s="46"/>
    </row>
    <row r="105" spans="1:39" s="17" customFormat="1" hidden="1" outlineLevel="1" collapsed="1" x14ac:dyDescent="0.3">
      <c r="A105" s="203" t="s">
        <v>148</v>
      </c>
      <c r="C105" s="77" t="s">
        <v>145</v>
      </c>
      <c r="D105" s="77"/>
      <c r="E105" s="77"/>
      <c r="F105" s="77"/>
      <c r="G105" s="77"/>
      <c r="H105" s="179" t="s">
        <v>42</v>
      </c>
      <c r="I105" s="78"/>
      <c r="J105" s="77">
        <f t="shared" ref="J105:AG105" si="247">J91/J104</f>
        <v>0</v>
      </c>
      <c r="K105" s="77">
        <f t="shared" si="247"/>
        <v>0</v>
      </c>
      <c r="L105" s="77">
        <f t="shared" si="247"/>
        <v>0</v>
      </c>
      <c r="M105" s="77">
        <f t="shared" si="247"/>
        <v>0.40740740740740738</v>
      </c>
      <c r="N105" s="77">
        <f t="shared" si="247"/>
        <v>1</v>
      </c>
      <c r="O105" s="77">
        <f t="shared" si="247"/>
        <v>1</v>
      </c>
      <c r="P105" s="77">
        <f t="shared" si="247"/>
        <v>1</v>
      </c>
      <c r="Q105" s="77">
        <f t="shared" si="247"/>
        <v>1</v>
      </c>
      <c r="R105" s="77">
        <f t="shared" si="247"/>
        <v>1</v>
      </c>
      <c r="S105" s="77">
        <f t="shared" si="247"/>
        <v>1</v>
      </c>
      <c r="T105" s="77">
        <f t="shared" si="247"/>
        <v>1</v>
      </c>
      <c r="U105" s="78">
        <f t="shared" si="247"/>
        <v>1</v>
      </c>
      <c r="V105" s="77">
        <f t="shared" si="247"/>
        <v>1</v>
      </c>
      <c r="W105" s="77">
        <f t="shared" si="247"/>
        <v>1</v>
      </c>
      <c r="X105" s="77">
        <f t="shared" si="247"/>
        <v>1</v>
      </c>
      <c r="Y105" s="77">
        <f t="shared" si="247"/>
        <v>1</v>
      </c>
      <c r="Z105" s="77">
        <f t="shared" si="247"/>
        <v>1</v>
      </c>
      <c r="AA105" s="77">
        <f t="shared" si="247"/>
        <v>1</v>
      </c>
      <c r="AB105" s="77">
        <f t="shared" si="247"/>
        <v>1</v>
      </c>
      <c r="AC105" s="77">
        <f t="shared" si="247"/>
        <v>1</v>
      </c>
      <c r="AD105" s="77">
        <f t="shared" si="247"/>
        <v>1</v>
      </c>
      <c r="AE105" s="77">
        <f t="shared" si="247"/>
        <v>1</v>
      </c>
      <c r="AF105" s="77">
        <f t="shared" si="247"/>
        <v>1</v>
      </c>
      <c r="AG105" s="77">
        <f t="shared" si="247"/>
        <v>1</v>
      </c>
      <c r="AI105" s="77"/>
      <c r="AJ105" s="77"/>
      <c r="AL105" s="77"/>
      <c r="AM105" s="77"/>
    </row>
    <row r="106" spans="1:39" hidden="1" outlineLevel="1" x14ac:dyDescent="0.3">
      <c r="C106" s="35" t="str">
        <f>C91</f>
        <v>Flex payable</v>
      </c>
      <c r="D106" s="35">
        <f>D91</f>
        <v>0</v>
      </c>
      <c r="E106" s="35">
        <f>E91</f>
        <v>0</v>
      </c>
      <c r="F106" s="35">
        <f>F91</f>
        <v>0</v>
      </c>
      <c r="G106" s="35">
        <f>G91</f>
        <v>0</v>
      </c>
      <c r="H106" s="35" t="str">
        <f>currency</f>
        <v>£</v>
      </c>
      <c r="I106" s="41"/>
      <c r="J106" s="35">
        <f t="shared" ref="J106:AG106" si="248">J91</f>
        <v>0</v>
      </c>
      <c r="K106" s="35">
        <f t="shared" si="248"/>
        <v>0</v>
      </c>
      <c r="L106" s="35">
        <f t="shared" si="248"/>
        <v>0</v>
      </c>
      <c r="M106" s="35">
        <f t="shared" si="248"/>
        <v>-2200</v>
      </c>
      <c r="N106" s="35">
        <f t="shared" si="248"/>
        <v>-5400</v>
      </c>
      <c r="O106" s="35">
        <f t="shared" si="248"/>
        <v>-5400</v>
      </c>
      <c r="P106" s="35">
        <f t="shared" si="248"/>
        <v>-5400</v>
      </c>
      <c r="Q106" s="35">
        <f t="shared" si="248"/>
        <v>-5400</v>
      </c>
      <c r="R106" s="35">
        <f t="shared" si="248"/>
        <v>-5400</v>
      </c>
      <c r="S106" s="35">
        <f t="shared" si="248"/>
        <v>-5400</v>
      </c>
      <c r="T106" s="35">
        <f t="shared" si="248"/>
        <v>-5400</v>
      </c>
      <c r="U106" s="41">
        <f t="shared" si="248"/>
        <v>-5400</v>
      </c>
      <c r="V106" s="35">
        <f t="shared" si="248"/>
        <v>-5400</v>
      </c>
      <c r="W106" s="35">
        <f t="shared" si="248"/>
        <v>-5400</v>
      </c>
      <c r="X106" s="35">
        <f t="shared" si="248"/>
        <v>-5400</v>
      </c>
      <c r="Y106" s="35">
        <f t="shared" si="248"/>
        <v>-5400</v>
      </c>
      <c r="Z106" s="35">
        <f t="shared" si="248"/>
        <v>-5400</v>
      </c>
      <c r="AA106" s="35">
        <f t="shared" si="248"/>
        <v>-5400</v>
      </c>
      <c r="AB106" s="35">
        <f t="shared" si="248"/>
        <v>-5400</v>
      </c>
      <c r="AC106" s="35">
        <f t="shared" si="248"/>
        <v>-5400</v>
      </c>
      <c r="AD106" s="35">
        <f t="shared" si="248"/>
        <v>-5400</v>
      </c>
      <c r="AE106" s="35">
        <f t="shared" si="248"/>
        <v>-5400</v>
      </c>
      <c r="AF106" s="35">
        <f t="shared" si="248"/>
        <v>-5400</v>
      </c>
      <c r="AG106" s="35">
        <f t="shared" si="248"/>
        <v>-5400</v>
      </c>
      <c r="AH106" s="46"/>
      <c r="AI106" s="35"/>
      <c r="AJ106" s="35"/>
      <c r="AL106" s="35"/>
      <c r="AM106" s="35"/>
    </row>
    <row r="107" spans="1:39" hidden="1" outlineLevel="1" x14ac:dyDescent="0.3">
      <c r="C107" s="5" t="s">
        <v>147</v>
      </c>
      <c r="H107" s="5" t="str">
        <f>currency</f>
        <v>£</v>
      </c>
      <c r="I107" s="14"/>
      <c r="J107" s="5">
        <f t="shared" ref="J107:AG107" si="249">J104-J91</f>
        <v>-5400</v>
      </c>
      <c r="K107" s="5">
        <f t="shared" si="249"/>
        <v>-5400</v>
      </c>
      <c r="L107" s="5">
        <f t="shared" si="249"/>
        <v>-5400</v>
      </c>
      <c r="M107" s="5">
        <f t="shared" si="249"/>
        <v>-3200</v>
      </c>
      <c r="N107" s="5">
        <f t="shared" si="249"/>
        <v>0</v>
      </c>
      <c r="O107" s="5">
        <f t="shared" si="249"/>
        <v>0</v>
      </c>
      <c r="P107" s="5">
        <f t="shared" si="249"/>
        <v>0</v>
      </c>
      <c r="Q107" s="5">
        <f t="shared" si="249"/>
        <v>0</v>
      </c>
      <c r="R107" s="5">
        <f t="shared" si="249"/>
        <v>0</v>
      </c>
      <c r="S107" s="5">
        <f t="shared" si="249"/>
        <v>0</v>
      </c>
      <c r="T107" s="5">
        <f t="shared" si="249"/>
        <v>0</v>
      </c>
      <c r="U107" s="14">
        <f t="shared" si="249"/>
        <v>0</v>
      </c>
      <c r="V107" s="5">
        <f t="shared" si="249"/>
        <v>0</v>
      </c>
      <c r="W107" s="5">
        <f t="shared" si="249"/>
        <v>0</v>
      </c>
      <c r="X107" s="5">
        <f t="shared" si="249"/>
        <v>0</v>
      </c>
      <c r="Y107" s="5">
        <f t="shared" si="249"/>
        <v>0</v>
      </c>
      <c r="Z107" s="5">
        <f t="shared" si="249"/>
        <v>0</v>
      </c>
      <c r="AA107" s="5">
        <f t="shared" si="249"/>
        <v>0</v>
      </c>
      <c r="AB107" s="5">
        <f t="shared" si="249"/>
        <v>0</v>
      </c>
      <c r="AC107" s="5">
        <f t="shared" si="249"/>
        <v>0</v>
      </c>
      <c r="AD107" s="5">
        <f t="shared" si="249"/>
        <v>0</v>
      </c>
      <c r="AE107" s="5">
        <f t="shared" si="249"/>
        <v>0</v>
      </c>
      <c r="AF107" s="5">
        <f t="shared" si="249"/>
        <v>0</v>
      </c>
      <c r="AG107" s="5">
        <f t="shared" si="249"/>
        <v>0</v>
      </c>
      <c r="AH107" s="46"/>
    </row>
    <row r="108" spans="1:39" hidden="1" outlineLevel="1" x14ac:dyDescent="0.3">
      <c r="I108" s="14"/>
      <c r="U108" s="14"/>
      <c r="AH108" s="46"/>
    </row>
    <row r="109" spans="1:39" hidden="1" outlineLevel="2" x14ac:dyDescent="0.3">
      <c r="B109" s="55">
        <f>MAX(B108)+1</f>
        <v>1</v>
      </c>
      <c r="C109" s="37" t="str">
        <f>$C$6</f>
        <v>Clients</v>
      </c>
      <c r="D109" s="58"/>
      <c r="E109" s="58"/>
      <c r="F109" s="58"/>
      <c r="G109" s="175"/>
      <c r="H109" s="5" t="str">
        <f>currency</f>
        <v>£</v>
      </c>
      <c r="I109" s="14"/>
      <c r="J109" s="5">
        <f t="shared" ref="J109:AG109" si="250">J46*flex_payable</f>
        <v>0</v>
      </c>
      <c r="K109" s="5">
        <f t="shared" si="250"/>
        <v>0</v>
      </c>
      <c r="L109" s="5">
        <f t="shared" si="250"/>
        <v>0</v>
      </c>
      <c r="M109" s="5">
        <f t="shared" si="250"/>
        <v>0</v>
      </c>
      <c r="N109" s="5">
        <f t="shared" si="250"/>
        <v>0</v>
      </c>
      <c r="O109" s="5">
        <f t="shared" si="250"/>
        <v>0</v>
      </c>
      <c r="P109" s="5">
        <f t="shared" si="250"/>
        <v>0</v>
      </c>
      <c r="Q109" s="5">
        <f t="shared" si="250"/>
        <v>0</v>
      </c>
      <c r="R109" s="5">
        <f t="shared" si="250"/>
        <v>0</v>
      </c>
      <c r="S109" s="5">
        <f t="shared" si="250"/>
        <v>0</v>
      </c>
      <c r="T109" s="5">
        <f t="shared" si="250"/>
        <v>0</v>
      </c>
      <c r="U109" s="14">
        <f t="shared" si="250"/>
        <v>0</v>
      </c>
      <c r="V109" s="5">
        <f t="shared" si="250"/>
        <v>0</v>
      </c>
      <c r="W109" s="5">
        <f t="shared" si="250"/>
        <v>0</v>
      </c>
      <c r="X109" s="5">
        <f t="shared" si="250"/>
        <v>0</v>
      </c>
      <c r="Y109" s="5">
        <f t="shared" si="250"/>
        <v>0</v>
      </c>
      <c r="Z109" s="5">
        <f t="shared" si="250"/>
        <v>0</v>
      </c>
      <c r="AA109" s="5">
        <f t="shared" si="250"/>
        <v>0</v>
      </c>
      <c r="AB109" s="5">
        <f t="shared" si="250"/>
        <v>0</v>
      </c>
      <c r="AC109" s="5">
        <f t="shared" si="250"/>
        <v>0</v>
      </c>
      <c r="AD109" s="5">
        <f t="shared" si="250"/>
        <v>0</v>
      </c>
      <c r="AE109" s="5">
        <f t="shared" si="250"/>
        <v>0</v>
      </c>
      <c r="AF109" s="5">
        <f t="shared" si="250"/>
        <v>0</v>
      </c>
      <c r="AG109" s="5">
        <f t="shared" si="250"/>
        <v>0</v>
      </c>
      <c r="AH109" s="46"/>
      <c r="AI109" s="5">
        <f t="shared" ref="AI109:AI112" si="251">SUM(J109:U109)</f>
        <v>0</v>
      </c>
      <c r="AJ109" s="5">
        <f>SUM(V109:AG109)</f>
        <v>0</v>
      </c>
      <c r="AL109" s="5">
        <f t="shared" ref="AL109:AL111" si="252">AI109/12</f>
        <v>0</v>
      </c>
      <c r="AM109" s="5">
        <f t="shared" ref="AM109:AM112" si="253">AJ109/12</f>
        <v>0</v>
      </c>
    </row>
    <row r="110" spans="1:39" hidden="1" outlineLevel="2" x14ac:dyDescent="0.3">
      <c r="B110" s="55">
        <f t="shared" ref="B110:B111" si="254">MAX(B109)+1</f>
        <v>2</v>
      </c>
      <c r="C110" s="37">
        <f>$C$7</f>
        <v>0</v>
      </c>
      <c r="D110" s="58"/>
      <c r="E110" s="58"/>
      <c r="F110" s="58"/>
      <c r="G110" s="175"/>
      <c r="H110" s="5" t="str">
        <f>currency</f>
        <v>£</v>
      </c>
      <c r="I110" s="14"/>
      <c r="J110" s="5">
        <f t="shared" ref="J110:AG110" si="255">J47*flex_payable</f>
        <v>0</v>
      </c>
      <c r="K110" s="5">
        <f t="shared" si="255"/>
        <v>0</v>
      </c>
      <c r="L110" s="5">
        <f t="shared" si="255"/>
        <v>0</v>
      </c>
      <c r="M110" s="5">
        <f t="shared" si="255"/>
        <v>0</v>
      </c>
      <c r="N110" s="5">
        <f t="shared" si="255"/>
        <v>0</v>
      </c>
      <c r="O110" s="5">
        <f t="shared" si="255"/>
        <v>0</v>
      </c>
      <c r="P110" s="5">
        <f t="shared" si="255"/>
        <v>0</v>
      </c>
      <c r="Q110" s="5">
        <f t="shared" si="255"/>
        <v>0</v>
      </c>
      <c r="R110" s="5">
        <f t="shared" si="255"/>
        <v>0</v>
      </c>
      <c r="S110" s="5">
        <f t="shared" si="255"/>
        <v>0</v>
      </c>
      <c r="T110" s="5">
        <f t="shared" si="255"/>
        <v>0</v>
      </c>
      <c r="U110" s="14">
        <f t="shared" si="255"/>
        <v>0</v>
      </c>
      <c r="V110" s="5">
        <f t="shared" si="255"/>
        <v>0</v>
      </c>
      <c r="W110" s="5">
        <f t="shared" si="255"/>
        <v>0</v>
      </c>
      <c r="X110" s="5">
        <f t="shared" si="255"/>
        <v>0</v>
      </c>
      <c r="Y110" s="5">
        <f t="shared" si="255"/>
        <v>0</v>
      </c>
      <c r="Z110" s="5">
        <f t="shared" si="255"/>
        <v>0</v>
      </c>
      <c r="AA110" s="5">
        <f t="shared" si="255"/>
        <v>0</v>
      </c>
      <c r="AB110" s="5">
        <f t="shared" si="255"/>
        <v>0</v>
      </c>
      <c r="AC110" s="5">
        <f t="shared" si="255"/>
        <v>0</v>
      </c>
      <c r="AD110" s="5">
        <f t="shared" si="255"/>
        <v>0</v>
      </c>
      <c r="AE110" s="5">
        <f t="shared" si="255"/>
        <v>0</v>
      </c>
      <c r="AF110" s="5">
        <f t="shared" si="255"/>
        <v>0</v>
      </c>
      <c r="AG110" s="5">
        <f t="shared" si="255"/>
        <v>0</v>
      </c>
      <c r="AH110" s="46"/>
      <c r="AI110" s="5">
        <f t="shared" si="251"/>
        <v>0</v>
      </c>
      <c r="AJ110" s="5">
        <f>SUM(V110:AG110)</f>
        <v>0</v>
      </c>
      <c r="AL110" s="5">
        <f t="shared" si="252"/>
        <v>0</v>
      </c>
      <c r="AM110" s="5">
        <f t="shared" si="253"/>
        <v>0</v>
      </c>
    </row>
    <row r="111" spans="1:39" hidden="1" outlineLevel="2" x14ac:dyDescent="0.3">
      <c r="B111" s="55">
        <f t="shared" si="254"/>
        <v>3</v>
      </c>
      <c r="C111" s="56">
        <f>$C$8</f>
        <v>0</v>
      </c>
      <c r="D111" s="59"/>
      <c r="E111" s="59"/>
      <c r="F111" s="59"/>
      <c r="G111" s="176"/>
      <c r="H111" s="36" t="str">
        <f>currency</f>
        <v>£</v>
      </c>
      <c r="I111" s="13"/>
      <c r="J111" s="36">
        <f t="shared" ref="J111:AG111" si="256">J48*flex_payable</f>
        <v>0</v>
      </c>
      <c r="K111" s="36">
        <f t="shared" si="256"/>
        <v>0</v>
      </c>
      <c r="L111" s="36">
        <f t="shared" si="256"/>
        <v>0</v>
      </c>
      <c r="M111" s="36">
        <f t="shared" si="256"/>
        <v>0</v>
      </c>
      <c r="N111" s="36">
        <f t="shared" si="256"/>
        <v>0</v>
      </c>
      <c r="O111" s="36">
        <f t="shared" si="256"/>
        <v>0</v>
      </c>
      <c r="P111" s="36">
        <f t="shared" si="256"/>
        <v>0</v>
      </c>
      <c r="Q111" s="36">
        <f t="shared" si="256"/>
        <v>0</v>
      </c>
      <c r="R111" s="36">
        <f t="shared" si="256"/>
        <v>0</v>
      </c>
      <c r="S111" s="36">
        <f t="shared" si="256"/>
        <v>0</v>
      </c>
      <c r="T111" s="36">
        <f t="shared" si="256"/>
        <v>0</v>
      </c>
      <c r="U111" s="13">
        <f t="shared" si="256"/>
        <v>0</v>
      </c>
      <c r="V111" s="36">
        <f t="shared" si="256"/>
        <v>0</v>
      </c>
      <c r="W111" s="36">
        <f t="shared" si="256"/>
        <v>0</v>
      </c>
      <c r="X111" s="36">
        <f t="shared" si="256"/>
        <v>0</v>
      </c>
      <c r="Y111" s="36">
        <f t="shared" si="256"/>
        <v>0</v>
      </c>
      <c r="Z111" s="36">
        <f t="shared" si="256"/>
        <v>0</v>
      </c>
      <c r="AA111" s="36">
        <f t="shared" si="256"/>
        <v>0</v>
      </c>
      <c r="AB111" s="36">
        <f t="shared" si="256"/>
        <v>0</v>
      </c>
      <c r="AC111" s="36">
        <f t="shared" si="256"/>
        <v>0</v>
      </c>
      <c r="AD111" s="36">
        <f t="shared" si="256"/>
        <v>0</v>
      </c>
      <c r="AE111" s="36">
        <f t="shared" si="256"/>
        <v>0</v>
      </c>
      <c r="AF111" s="36">
        <f t="shared" si="256"/>
        <v>0</v>
      </c>
      <c r="AG111" s="36">
        <f t="shared" si="256"/>
        <v>0</v>
      </c>
      <c r="AH111" s="46"/>
      <c r="AI111" s="36">
        <f t="shared" si="251"/>
        <v>0</v>
      </c>
      <c r="AJ111" s="36">
        <f>SUM(V111:AG111)</f>
        <v>0</v>
      </c>
      <c r="AL111" s="36">
        <f t="shared" si="252"/>
        <v>0</v>
      </c>
      <c r="AM111" s="36">
        <f t="shared" si="253"/>
        <v>0</v>
      </c>
    </row>
    <row r="112" spans="1:39" hidden="1" outlineLevel="1" collapsed="1" x14ac:dyDescent="0.3">
      <c r="C112" s="5" t="s">
        <v>149</v>
      </c>
      <c r="I112" s="14"/>
      <c r="J112" s="5">
        <f t="shared" ref="J112:AG112" si="257">SUM(J109:J111)</f>
        <v>0</v>
      </c>
      <c r="K112" s="5">
        <f t="shared" si="257"/>
        <v>0</v>
      </c>
      <c r="L112" s="5">
        <f t="shared" si="257"/>
        <v>0</v>
      </c>
      <c r="M112" s="5">
        <f t="shared" si="257"/>
        <v>0</v>
      </c>
      <c r="N112" s="5">
        <f t="shared" si="257"/>
        <v>0</v>
      </c>
      <c r="O112" s="5">
        <f t="shared" si="257"/>
        <v>0</v>
      </c>
      <c r="P112" s="5">
        <f t="shared" si="257"/>
        <v>0</v>
      </c>
      <c r="Q112" s="5">
        <f t="shared" si="257"/>
        <v>0</v>
      </c>
      <c r="R112" s="5">
        <f t="shared" si="257"/>
        <v>0</v>
      </c>
      <c r="S112" s="5">
        <f t="shared" si="257"/>
        <v>0</v>
      </c>
      <c r="T112" s="5">
        <f t="shared" si="257"/>
        <v>0</v>
      </c>
      <c r="U112" s="14">
        <f t="shared" si="257"/>
        <v>0</v>
      </c>
      <c r="V112" s="5">
        <f t="shared" si="257"/>
        <v>0</v>
      </c>
      <c r="W112" s="5">
        <f t="shared" si="257"/>
        <v>0</v>
      </c>
      <c r="X112" s="5">
        <f t="shared" si="257"/>
        <v>0</v>
      </c>
      <c r="Y112" s="5">
        <f t="shared" si="257"/>
        <v>0</v>
      </c>
      <c r="Z112" s="5">
        <f t="shared" si="257"/>
        <v>0</v>
      </c>
      <c r="AA112" s="5">
        <f t="shared" si="257"/>
        <v>0</v>
      </c>
      <c r="AB112" s="5">
        <f t="shared" si="257"/>
        <v>0</v>
      </c>
      <c r="AC112" s="5">
        <f t="shared" si="257"/>
        <v>0</v>
      </c>
      <c r="AD112" s="5">
        <f t="shared" si="257"/>
        <v>0</v>
      </c>
      <c r="AE112" s="5">
        <f t="shared" si="257"/>
        <v>0</v>
      </c>
      <c r="AF112" s="5">
        <f t="shared" si="257"/>
        <v>0</v>
      </c>
      <c r="AG112" s="5">
        <f t="shared" si="257"/>
        <v>0</v>
      </c>
      <c r="AH112" s="46"/>
      <c r="AI112" s="5">
        <f t="shared" si="251"/>
        <v>0</v>
      </c>
      <c r="AJ112" s="5">
        <f>SUM(V112:AG112)</f>
        <v>0</v>
      </c>
      <c r="AL112" s="48">
        <f>AI112/12</f>
        <v>0</v>
      </c>
      <c r="AM112" s="48">
        <f t="shared" si="253"/>
        <v>0</v>
      </c>
    </row>
    <row r="113" spans="2:39" hidden="1" outlineLevel="2" x14ac:dyDescent="0.3">
      <c r="C113" s="37"/>
      <c r="I113" s="14"/>
      <c r="U113" s="14"/>
      <c r="AH113" s="46"/>
    </row>
    <row r="114" spans="2:39" hidden="1" outlineLevel="2" x14ac:dyDescent="0.3">
      <c r="B114" s="55">
        <f>MAX(B113)+1</f>
        <v>1</v>
      </c>
      <c r="C114" s="37" t="str">
        <f>$C$11</f>
        <v>Rebecca</v>
      </c>
      <c r="D114" s="58"/>
      <c r="E114" s="58"/>
      <c r="F114" s="58"/>
      <c r="G114" s="175"/>
      <c r="H114" s="5" t="str">
        <f t="shared" ref="H114:H118" si="258">currency</f>
        <v>£</v>
      </c>
      <c r="I114" s="14"/>
      <c r="J114" s="5">
        <f t="shared" ref="J114:AG114" si="259">J51*flex_payable</f>
        <v>0</v>
      </c>
      <c r="K114" s="5">
        <f t="shared" si="259"/>
        <v>0</v>
      </c>
      <c r="L114" s="5">
        <f t="shared" si="259"/>
        <v>0</v>
      </c>
      <c r="M114" s="5">
        <f t="shared" si="259"/>
        <v>-1222.2222222222222</v>
      </c>
      <c r="N114" s="5">
        <f t="shared" si="259"/>
        <v>-3000</v>
      </c>
      <c r="O114" s="5">
        <f t="shared" si="259"/>
        <v>-3000</v>
      </c>
      <c r="P114" s="5">
        <f t="shared" si="259"/>
        <v>-3000</v>
      </c>
      <c r="Q114" s="5">
        <f t="shared" si="259"/>
        <v>-3000</v>
      </c>
      <c r="R114" s="5">
        <f t="shared" si="259"/>
        <v>-3000</v>
      </c>
      <c r="S114" s="5">
        <f t="shared" si="259"/>
        <v>-3000</v>
      </c>
      <c r="T114" s="5">
        <f t="shared" si="259"/>
        <v>-3000</v>
      </c>
      <c r="U114" s="14">
        <f t="shared" si="259"/>
        <v>-3000</v>
      </c>
      <c r="V114" s="5">
        <f t="shared" si="259"/>
        <v>-3000</v>
      </c>
      <c r="W114" s="5">
        <f t="shared" si="259"/>
        <v>-3000</v>
      </c>
      <c r="X114" s="5">
        <f t="shared" si="259"/>
        <v>-3000</v>
      </c>
      <c r="Y114" s="5">
        <f t="shared" si="259"/>
        <v>-3000</v>
      </c>
      <c r="Z114" s="5">
        <f t="shared" si="259"/>
        <v>-3000</v>
      </c>
      <c r="AA114" s="5">
        <f t="shared" si="259"/>
        <v>-3000</v>
      </c>
      <c r="AB114" s="5">
        <f t="shared" si="259"/>
        <v>-3000</v>
      </c>
      <c r="AC114" s="5">
        <f t="shared" si="259"/>
        <v>-3000</v>
      </c>
      <c r="AD114" s="5">
        <f t="shared" si="259"/>
        <v>-3000</v>
      </c>
      <c r="AE114" s="5">
        <f t="shared" si="259"/>
        <v>-3000</v>
      </c>
      <c r="AF114" s="5">
        <f t="shared" si="259"/>
        <v>-3000</v>
      </c>
      <c r="AG114" s="5">
        <f t="shared" si="259"/>
        <v>-3000</v>
      </c>
      <c r="AH114" s="46"/>
      <c r="AI114" s="5">
        <f t="shared" ref="AI114:AI119" si="260">SUM(J114:U114)</f>
        <v>-25222.222222222223</v>
      </c>
      <c r="AJ114" s="5">
        <f t="shared" ref="AJ114:AJ119" si="261">SUM(V114:AG114)</f>
        <v>-36000</v>
      </c>
      <c r="AL114" s="5">
        <f t="shared" ref="AL114:AL119" si="262">AI114/12</f>
        <v>-2101.8518518518517</v>
      </c>
      <c r="AM114" s="5">
        <f t="shared" ref="AM114:AM119" si="263">AJ114/12</f>
        <v>-3000</v>
      </c>
    </row>
    <row r="115" spans="2:39" hidden="1" outlineLevel="2" x14ac:dyDescent="0.3">
      <c r="B115" s="55">
        <f t="shared" ref="B115:B118" si="264">MAX(B114)+1</f>
        <v>2</v>
      </c>
      <c r="C115" s="37" t="str">
        <f>$C$12</f>
        <v>Kate</v>
      </c>
      <c r="D115" s="58"/>
      <c r="E115" s="58"/>
      <c r="F115" s="58"/>
      <c r="G115" s="175"/>
      <c r="H115" s="5" t="str">
        <f t="shared" si="258"/>
        <v>£</v>
      </c>
      <c r="I115" s="14"/>
      <c r="J115" s="5">
        <f t="shared" ref="J115:AG115" si="265">J52*flex_payable</f>
        <v>0</v>
      </c>
      <c r="K115" s="5">
        <f t="shared" si="265"/>
        <v>0</v>
      </c>
      <c r="L115" s="5">
        <f t="shared" si="265"/>
        <v>0</v>
      </c>
      <c r="M115" s="5">
        <f t="shared" si="265"/>
        <v>-488.88888888888886</v>
      </c>
      <c r="N115" s="5">
        <f t="shared" si="265"/>
        <v>-1200</v>
      </c>
      <c r="O115" s="5">
        <f t="shared" si="265"/>
        <v>-1200</v>
      </c>
      <c r="P115" s="5">
        <f t="shared" si="265"/>
        <v>-1200</v>
      </c>
      <c r="Q115" s="5">
        <f t="shared" si="265"/>
        <v>-1200</v>
      </c>
      <c r="R115" s="5">
        <f t="shared" si="265"/>
        <v>-1200</v>
      </c>
      <c r="S115" s="5">
        <f t="shared" si="265"/>
        <v>-1200</v>
      </c>
      <c r="T115" s="5">
        <f t="shared" si="265"/>
        <v>-1200</v>
      </c>
      <c r="U115" s="14">
        <f t="shared" si="265"/>
        <v>-1200</v>
      </c>
      <c r="V115" s="5">
        <f t="shared" si="265"/>
        <v>-1200</v>
      </c>
      <c r="W115" s="5">
        <f t="shared" si="265"/>
        <v>-1200</v>
      </c>
      <c r="X115" s="5">
        <f t="shared" si="265"/>
        <v>-1200</v>
      </c>
      <c r="Y115" s="5">
        <f t="shared" si="265"/>
        <v>-1200</v>
      </c>
      <c r="Z115" s="5">
        <f t="shared" si="265"/>
        <v>-1200</v>
      </c>
      <c r="AA115" s="5">
        <f t="shared" si="265"/>
        <v>-1200</v>
      </c>
      <c r="AB115" s="5">
        <f t="shared" si="265"/>
        <v>-1200</v>
      </c>
      <c r="AC115" s="5">
        <f t="shared" si="265"/>
        <v>-1200</v>
      </c>
      <c r="AD115" s="5">
        <f t="shared" si="265"/>
        <v>-1200</v>
      </c>
      <c r="AE115" s="5">
        <f t="shared" si="265"/>
        <v>-1200</v>
      </c>
      <c r="AF115" s="5">
        <f t="shared" si="265"/>
        <v>-1200</v>
      </c>
      <c r="AG115" s="5">
        <f t="shared" si="265"/>
        <v>-1200</v>
      </c>
      <c r="AH115" s="46"/>
      <c r="AI115" s="5">
        <f t="shared" si="260"/>
        <v>-10088.888888888889</v>
      </c>
      <c r="AJ115" s="5">
        <f t="shared" si="261"/>
        <v>-14400</v>
      </c>
      <c r="AL115" s="5">
        <f t="shared" si="262"/>
        <v>-840.74074074074076</v>
      </c>
      <c r="AM115" s="5">
        <f t="shared" si="263"/>
        <v>-1200</v>
      </c>
    </row>
    <row r="116" spans="2:39" hidden="1" outlineLevel="2" x14ac:dyDescent="0.3">
      <c r="B116" s="55">
        <f t="shared" si="264"/>
        <v>3</v>
      </c>
      <c r="C116" s="37" t="str">
        <f>$C$13</f>
        <v>Andrew</v>
      </c>
      <c r="D116" s="58"/>
      <c r="E116" s="58"/>
      <c r="F116" s="58"/>
      <c r="G116" s="175"/>
      <c r="H116" s="5" t="str">
        <f t="shared" si="258"/>
        <v>£</v>
      </c>
      <c r="I116" s="14"/>
      <c r="J116" s="5">
        <f t="shared" ref="J116:AG116" si="266">J53*flex_payable</f>
        <v>0</v>
      </c>
      <c r="K116" s="5">
        <f t="shared" si="266"/>
        <v>0</v>
      </c>
      <c r="L116" s="5">
        <f t="shared" si="266"/>
        <v>0</v>
      </c>
      <c r="M116" s="5">
        <f t="shared" si="266"/>
        <v>-488.88888888888886</v>
      </c>
      <c r="N116" s="5">
        <f t="shared" si="266"/>
        <v>-1200</v>
      </c>
      <c r="O116" s="5">
        <f t="shared" si="266"/>
        <v>-1200</v>
      </c>
      <c r="P116" s="5">
        <f t="shared" si="266"/>
        <v>-1200</v>
      </c>
      <c r="Q116" s="5">
        <f t="shared" si="266"/>
        <v>-1200</v>
      </c>
      <c r="R116" s="5">
        <f t="shared" si="266"/>
        <v>-1200</v>
      </c>
      <c r="S116" s="5">
        <f t="shared" si="266"/>
        <v>-1200</v>
      </c>
      <c r="T116" s="5">
        <f t="shared" si="266"/>
        <v>-1200</v>
      </c>
      <c r="U116" s="14">
        <f t="shared" si="266"/>
        <v>-1200</v>
      </c>
      <c r="V116" s="5">
        <f t="shared" si="266"/>
        <v>-1200</v>
      </c>
      <c r="W116" s="5">
        <f t="shared" si="266"/>
        <v>-1200</v>
      </c>
      <c r="X116" s="5">
        <f t="shared" si="266"/>
        <v>-1200</v>
      </c>
      <c r="Y116" s="5">
        <f t="shared" si="266"/>
        <v>-1200</v>
      </c>
      <c r="Z116" s="5">
        <f t="shared" si="266"/>
        <v>-1200</v>
      </c>
      <c r="AA116" s="5">
        <f t="shared" si="266"/>
        <v>-1200</v>
      </c>
      <c r="AB116" s="5">
        <f t="shared" si="266"/>
        <v>-1200</v>
      </c>
      <c r="AC116" s="5">
        <f t="shared" si="266"/>
        <v>-1200</v>
      </c>
      <c r="AD116" s="5">
        <f t="shared" si="266"/>
        <v>-1200</v>
      </c>
      <c r="AE116" s="5">
        <f t="shared" si="266"/>
        <v>-1200</v>
      </c>
      <c r="AF116" s="5">
        <f t="shared" si="266"/>
        <v>-1200</v>
      </c>
      <c r="AG116" s="5">
        <f t="shared" si="266"/>
        <v>-1200</v>
      </c>
      <c r="AH116" s="46"/>
      <c r="AI116" s="5">
        <f t="shared" si="260"/>
        <v>-10088.888888888889</v>
      </c>
      <c r="AJ116" s="5">
        <f t="shared" si="261"/>
        <v>-14400</v>
      </c>
      <c r="AL116" s="5">
        <f t="shared" si="262"/>
        <v>-840.74074074074076</v>
      </c>
      <c r="AM116" s="5">
        <f t="shared" si="263"/>
        <v>-1200</v>
      </c>
    </row>
    <row r="117" spans="2:39" hidden="1" outlineLevel="2" x14ac:dyDescent="0.3">
      <c r="B117" s="55">
        <f t="shared" si="264"/>
        <v>4</v>
      </c>
      <c r="C117" s="37" t="str">
        <f>$C$14</f>
        <v>Suppliers</v>
      </c>
      <c r="D117" s="58"/>
      <c r="E117" s="58"/>
      <c r="F117" s="58"/>
      <c r="G117" s="175"/>
      <c r="H117" s="5" t="str">
        <f t="shared" si="258"/>
        <v>£</v>
      </c>
      <c r="I117" s="14"/>
      <c r="J117" s="5">
        <f t="shared" ref="J117:AG117" si="267">J54*flex_payable</f>
        <v>0</v>
      </c>
      <c r="K117" s="5">
        <f t="shared" si="267"/>
        <v>0</v>
      </c>
      <c r="L117" s="5">
        <f t="shared" si="267"/>
        <v>0</v>
      </c>
      <c r="M117" s="5">
        <f t="shared" si="267"/>
        <v>0</v>
      </c>
      <c r="N117" s="5">
        <f t="shared" si="267"/>
        <v>0</v>
      </c>
      <c r="O117" s="5">
        <f t="shared" si="267"/>
        <v>0</v>
      </c>
      <c r="P117" s="5">
        <f t="shared" si="267"/>
        <v>0</v>
      </c>
      <c r="Q117" s="5">
        <f t="shared" si="267"/>
        <v>0</v>
      </c>
      <c r="R117" s="5">
        <f t="shared" si="267"/>
        <v>0</v>
      </c>
      <c r="S117" s="5">
        <f t="shared" si="267"/>
        <v>0</v>
      </c>
      <c r="T117" s="5">
        <f t="shared" si="267"/>
        <v>0</v>
      </c>
      <c r="U117" s="14">
        <f t="shared" si="267"/>
        <v>0</v>
      </c>
      <c r="V117" s="5">
        <f t="shared" si="267"/>
        <v>0</v>
      </c>
      <c r="W117" s="5">
        <f t="shared" si="267"/>
        <v>0</v>
      </c>
      <c r="X117" s="5">
        <f t="shared" si="267"/>
        <v>0</v>
      </c>
      <c r="Y117" s="5">
        <f t="shared" si="267"/>
        <v>0</v>
      </c>
      <c r="Z117" s="5">
        <f t="shared" si="267"/>
        <v>0</v>
      </c>
      <c r="AA117" s="5">
        <f t="shared" si="267"/>
        <v>0</v>
      </c>
      <c r="AB117" s="5">
        <f t="shared" si="267"/>
        <v>0</v>
      </c>
      <c r="AC117" s="5">
        <f t="shared" si="267"/>
        <v>0</v>
      </c>
      <c r="AD117" s="5">
        <f t="shared" si="267"/>
        <v>0</v>
      </c>
      <c r="AE117" s="5">
        <f t="shared" si="267"/>
        <v>0</v>
      </c>
      <c r="AF117" s="5">
        <f t="shared" si="267"/>
        <v>0</v>
      </c>
      <c r="AG117" s="5">
        <f t="shared" si="267"/>
        <v>0</v>
      </c>
      <c r="AH117" s="46"/>
      <c r="AI117" s="5">
        <f t="shared" si="260"/>
        <v>0</v>
      </c>
      <c r="AJ117" s="5">
        <f t="shared" si="261"/>
        <v>0</v>
      </c>
      <c r="AL117" s="5">
        <f t="shared" si="262"/>
        <v>0</v>
      </c>
      <c r="AM117" s="5">
        <f t="shared" si="263"/>
        <v>0</v>
      </c>
    </row>
    <row r="118" spans="2:39" hidden="1" outlineLevel="2" x14ac:dyDescent="0.3">
      <c r="B118" s="55">
        <f t="shared" si="264"/>
        <v>5</v>
      </c>
      <c r="C118" s="56">
        <f>$C$15</f>
        <v>0</v>
      </c>
      <c r="D118" s="59"/>
      <c r="E118" s="59"/>
      <c r="F118" s="59"/>
      <c r="G118" s="176"/>
      <c r="H118" s="36" t="str">
        <f t="shared" si="258"/>
        <v>£</v>
      </c>
      <c r="I118" s="13"/>
      <c r="J118" s="36">
        <f t="shared" ref="J118:AG118" si="268">J55*flex_payable</f>
        <v>0</v>
      </c>
      <c r="K118" s="36">
        <f t="shared" si="268"/>
        <v>0</v>
      </c>
      <c r="L118" s="36">
        <f t="shared" si="268"/>
        <v>0</v>
      </c>
      <c r="M118" s="36">
        <f t="shared" si="268"/>
        <v>0</v>
      </c>
      <c r="N118" s="36">
        <f t="shared" si="268"/>
        <v>0</v>
      </c>
      <c r="O118" s="36">
        <f t="shared" si="268"/>
        <v>0</v>
      </c>
      <c r="P118" s="36">
        <f t="shared" si="268"/>
        <v>0</v>
      </c>
      <c r="Q118" s="36">
        <f t="shared" si="268"/>
        <v>0</v>
      </c>
      <c r="R118" s="36">
        <f t="shared" si="268"/>
        <v>0</v>
      </c>
      <c r="S118" s="36">
        <f t="shared" si="268"/>
        <v>0</v>
      </c>
      <c r="T118" s="36">
        <f t="shared" si="268"/>
        <v>0</v>
      </c>
      <c r="U118" s="13">
        <f t="shared" si="268"/>
        <v>0</v>
      </c>
      <c r="V118" s="36">
        <f t="shared" si="268"/>
        <v>0</v>
      </c>
      <c r="W118" s="36">
        <f t="shared" si="268"/>
        <v>0</v>
      </c>
      <c r="X118" s="36">
        <f t="shared" si="268"/>
        <v>0</v>
      </c>
      <c r="Y118" s="36">
        <f t="shared" si="268"/>
        <v>0</v>
      </c>
      <c r="Z118" s="36">
        <f t="shared" si="268"/>
        <v>0</v>
      </c>
      <c r="AA118" s="36">
        <f t="shared" si="268"/>
        <v>0</v>
      </c>
      <c r="AB118" s="36">
        <f t="shared" si="268"/>
        <v>0</v>
      </c>
      <c r="AC118" s="36">
        <f t="shared" si="268"/>
        <v>0</v>
      </c>
      <c r="AD118" s="36">
        <f t="shared" si="268"/>
        <v>0</v>
      </c>
      <c r="AE118" s="36">
        <f t="shared" si="268"/>
        <v>0</v>
      </c>
      <c r="AF118" s="36">
        <f t="shared" si="268"/>
        <v>0</v>
      </c>
      <c r="AG118" s="36">
        <f t="shared" si="268"/>
        <v>0</v>
      </c>
      <c r="AH118" s="46"/>
      <c r="AI118" s="36">
        <f t="shared" si="260"/>
        <v>0</v>
      </c>
      <c r="AJ118" s="36">
        <f t="shared" si="261"/>
        <v>0</v>
      </c>
      <c r="AL118" s="36">
        <f t="shared" si="262"/>
        <v>0</v>
      </c>
      <c r="AM118" s="36">
        <f t="shared" si="263"/>
        <v>0</v>
      </c>
    </row>
    <row r="119" spans="2:39" hidden="1" outlineLevel="1" collapsed="1" x14ac:dyDescent="0.3">
      <c r="B119" s="55"/>
      <c r="C119" s="5" t="s">
        <v>150</v>
      </c>
      <c r="I119" s="14"/>
      <c r="J119" s="5">
        <f t="shared" ref="J119:AG119" si="269">SUM(J114:J118)</f>
        <v>0</v>
      </c>
      <c r="K119" s="5">
        <f t="shared" si="269"/>
        <v>0</v>
      </c>
      <c r="L119" s="5">
        <f t="shared" si="269"/>
        <v>0</v>
      </c>
      <c r="M119" s="5">
        <f t="shared" si="269"/>
        <v>-2200</v>
      </c>
      <c r="N119" s="5">
        <f t="shared" si="269"/>
        <v>-5400</v>
      </c>
      <c r="O119" s="5">
        <f t="shared" si="269"/>
        <v>-5400</v>
      </c>
      <c r="P119" s="5">
        <f t="shared" si="269"/>
        <v>-5400</v>
      </c>
      <c r="Q119" s="5">
        <f t="shared" si="269"/>
        <v>-5400</v>
      </c>
      <c r="R119" s="5">
        <f t="shared" si="269"/>
        <v>-5400</v>
      </c>
      <c r="S119" s="5">
        <f t="shared" si="269"/>
        <v>-5400</v>
      </c>
      <c r="T119" s="5">
        <f t="shared" si="269"/>
        <v>-5400</v>
      </c>
      <c r="U119" s="14">
        <f t="shared" si="269"/>
        <v>-5400</v>
      </c>
      <c r="V119" s="5">
        <f t="shared" si="269"/>
        <v>-5400</v>
      </c>
      <c r="W119" s="5">
        <f t="shared" si="269"/>
        <v>-5400</v>
      </c>
      <c r="X119" s="5">
        <f t="shared" si="269"/>
        <v>-5400</v>
      </c>
      <c r="Y119" s="5">
        <f t="shared" si="269"/>
        <v>-5400</v>
      </c>
      <c r="Z119" s="5">
        <f t="shared" si="269"/>
        <v>-5400</v>
      </c>
      <c r="AA119" s="5">
        <f t="shared" si="269"/>
        <v>-5400</v>
      </c>
      <c r="AB119" s="5">
        <f t="shared" si="269"/>
        <v>-5400</v>
      </c>
      <c r="AC119" s="5">
        <f t="shared" si="269"/>
        <v>-5400</v>
      </c>
      <c r="AD119" s="5">
        <f t="shared" si="269"/>
        <v>-5400</v>
      </c>
      <c r="AE119" s="5">
        <f t="shared" si="269"/>
        <v>-5400</v>
      </c>
      <c r="AF119" s="5">
        <f t="shared" si="269"/>
        <v>-5400</v>
      </c>
      <c r="AG119" s="5">
        <f t="shared" si="269"/>
        <v>-5400</v>
      </c>
      <c r="AH119" s="46"/>
      <c r="AI119" s="5">
        <f t="shared" si="260"/>
        <v>-45400</v>
      </c>
      <c r="AJ119" s="5">
        <f t="shared" si="261"/>
        <v>-64800</v>
      </c>
      <c r="AL119" s="48">
        <f t="shared" si="262"/>
        <v>-3783.3333333333335</v>
      </c>
      <c r="AM119" s="48">
        <f t="shared" si="263"/>
        <v>-5400</v>
      </c>
    </row>
    <row r="120" spans="2:39" hidden="1" outlineLevel="2" x14ac:dyDescent="0.3">
      <c r="B120" s="55"/>
      <c r="C120" s="37"/>
      <c r="I120" s="14"/>
      <c r="U120" s="14"/>
      <c r="AH120" s="46"/>
    </row>
    <row r="121" spans="2:39" hidden="1" outlineLevel="2" x14ac:dyDescent="0.3">
      <c r="B121" s="55">
        <f>MAX(B120)+1</f>
        <v>1</v>
      </c>
      <c r="C121" s="37" t="str">
        <f>$C$18</f>
        <v>Rebecca</v>
      </c>
      <c r="D121" s="58"/>
      <c r="E121" s="58"/>
      <c r="F121" s="58"/>
      <c r="G121" s="175"/>
      <c r="H121" s="5" t="str">
        <f>currency</f>
        <v>£</v>
      </c>
      <c r="I121" s="14"/>
      <c r="J121" s="5">
        <f t="shared" ref="J121:AG121" si="270">J58*flex_payable</f>
        <v>0</v>
      </c>
      <c r="K121" s="5">
        <f t="shared" si="270"/>
        <v>0</v>
      </c>
      <c r="L121" s="5">
        <f t="shared" si="270"/>
        <v>0</v>
      </c>
      <c r="M121" s="5">
        <f t="shared" si="270"/>
        <v>0</v>
      </c>
      <c r="N121" s="5">
        <f t="shared" si="270"/>
        <v>0</v>
      </c>
      <c r="O121" s="5">
        <f t="shared" si="270"/>
        <v>0</v>
      </c>
      <c r="P121" s="5">
        <f t="shared" si="270"/>
        <v>0</v>
      </c>
      <c r="Q121" s="5">
        <f t="shared" si="270"/>
        <v>0</v>
      </c>
      <c r="R121" s="5">
        <f t="shared" si="270"/>
        <v>0</v>
      </c>
      <c r="S121" s="5">
        <f t="shared" si="270"/>
        <v>0</v>
      </c>
      <c r="T121" s="5">
        <f t="shared" si="270"/>
        <v>0</v>
      </c>
      <c r="U121" s="14">
        <f t="shared" si="270"/>
        <v>0</v>
      </c>
      <c r="V121" s="5">
        <f t="shared" si="270"/>
        <v>0</v>
      </c>
      <c r="W121" s="5">
        <f t="shared" si="270"/>
        <v>0</v>
      </c>
      <c r="X121" s="5">
        <f t="shared" si="270"/>
        <v>0</v>
      </c>
      <c r="Y121" s="5">
        <f t="shared" si="270"/>
        <v>0</v>
      </c>
      <c r="Z121" s="5">
        <f t="shared" si="270"/>
        <v>0</v>
      </c>
      <c r="AA121" s="5">
        <f t="shared" si="270"/>
        <v>0</v>
      </c>
      <c r="AB121" s="5">
        <f t="shared" si="270"/>
        <v>0</v>
      </c>
      <c r="AC121" s="5">
        <f t="shared" si="270"/>
        <v>0</v>
      </c>
      <c r="AD121" s="5">
        <f t="shared" si="270"/>
        <v>0</v>
      </c>
      <c r="AE121" s="5">
        <f t="shared" si="270"/>
        <v>0</v>
      </c>
      <c r="AF121" s="5">
        <f t="shared" si="270"/>
        <v>0</v>
      </c>
      <c r="AG121" s="5">
        <f t="shared" si="270"/>
        <v>0</v>
      </c>
      <c r="AH121" s="46"/>
      <c r="AI121" s="5">
        <f t="shared" ref="AI121:AI124" si="271">SUM(J121:U121)</f>
        <v>0</v>
      </c>
      <c r="AJ121" s="5">
        <f>SUM(V121:AG121)</f>
        <v>0</v>
      </c>
      <c r="AL121" s="5">
        <f t="shared" ref="AL121:AL124" si="272">AI121/12</f>
        <v>0</v>
      </c>
      <c r="AM121" s="5">
        <f t="shared" ref="AM121:AM124" si="273">AJ121/12</f>
        <v>0</v>
      </c>
    </row>
    <row r="122" spans="2:39" hidden="1" outlineLevel="2" x14ac:dyDescent="0.3">
      <c r="B122" s="55">
        <f t="shared" ref="B122:B123" si="274">MAX(B121)+1</f>
        <v>2</v>
      </c>
      <c r="C122" s="37">
        <f>$C$19</f>
        <v>0</v>
      </c>
      <c r="D122" s="37"/>
      <c r="E122" s="37"/>
      <c r="F122" s="37"/>
      <c r="G122" s="175"/>
      <c r="H122" s="5" t="str">
        <f>currency</f>
        <v>£</v>
      </c>
      <c r="I122" s="14"/>
      <c r="J122" s="5">
        <f t="shared" ref="J122:AG122" si="275">J59*flex_payable</f>
        <v>0</v>
      </c>
      <c r="K122" s="5">
        <f t="shared" si="275"/>
        <v>0</v>
      </c>
      <c r="L122" s="5">
        <f t="shared" si="275"/>
        <v>0</v>
      </c>
      <c r="M122" s="5">
        <f t="shared" si="275"/>
        <v>0</v>
      </c>
      <c r="N122" s="5">
        <f t="shared" si="275"/>
        <v>0</v>
      </c>
      <c r="O122" s="5">
        <f t="shared" si="275"/>
        <v>0</v>
      </c>
      <c r="P122" s="5">
        <f t="shared" si="275"/>
        <v>0</v>
      </c>
      <c r="Q122" s="5">
        <f t="shared" si="275"/>
        <v>0</v>
      </c>
      <c r="R122" s="5">
        <f t="shared" si="275"/>
        <v>0</v>
      </c>
      <c r="S122" s="5">
        <f t="shared" si="275"/>
        <v>0</v>
      </c>
      <c r="T122" s="5">
        <f t="shared" si="275"/>
        <v>0</v>
      </c>
      <c r="U122" s="14">
        <f t="shared" si="275"/>
        <v>0</v>
      </c>
      <c r="V122" s="5">
        <f t="shared" si="275"/>
        <v>0</v>
      </c>
      <c r="W122" s="5">
        <f t="shared" si="275"/>
        <v>0</v>
      </c>
      <c r="X122" s="5">
        <f t="shared" si="275"/>
        <v>0</v>
      </c>
      <c r="Y122" s="5">
        <f t="shared" si="275"/>
        <v>0</v>
      </c>
      <c r="Z122" s="5">
        <f t="shared" si="275"/>
        <v>0</v>
      </c>
      <c r="AA122" s="5">
        <f t="shared" si="275"/>
        <v>0</v>
      </c>
      <c r="AB122" s="5">
        <f t="shared" si="275"/>
        <v>0</v>
      </c>
      <c r="AC122" s="5">
        <f t="shared" si="275"/>
        <v>0</v>
      </c>
      <c r="AD122" s="5">
        <f t="shared" si="275"/>
        <v>0</v>
      </c>
      <c r="AE122" s="5">
        <f t="shared" si="275"/>
        <v>0</v>
      </c>
      <c r="AF122" s="5">
        <f t="shared" si="275"/>
        <v>0</v>
      </c>
      <c r="AG122" s="5">
        <f t="shared" si="275"/>
        <v>0</v>
      </c>
      <c r="AH122" s="46"/>
      <c r="AI122" s="5">
        <f t="shared" si="271"/>
        <v>0</v>
      </c>
      <c r="AJ122" s="5">
        <f>SUM(V122:AG122)</f>
        <v>0</v>
      </c>
      <c r="AL122" s="5">
        <f t="shared" si="272"/>
        <v>0</v>
      </c>
      <c r="AM122" s="5">
        <f t="shared" si="273"/>
        <v>0</v>
      </c>
    </row>
    <row r="123" spans="2:39" hidden="1" outlineLevel="2" x14ac:dyDescent="0.3">
      <c r="B123" s="55">
        <f t="shared" si="274"/>
        <v>3</v>
      </c>
      <c r="C123" s="56">
        <f>$C$20</f>
        <v>0</v>
      </c>
      <c r="D123" s="56"/>
      <c r="E123" s="56"/>
      <c r="F123" s="56"/>
      <c r="G123" s="176"/>
      <c r="H123" s="36" t="str">
        <f>currency</f>
        <v>£</v>
      </c>
      <c r="I123" s="13"/>
      <c r="J123" s="36">
        <f t="shared" ref="J123:AG123" si="276">J60*flex_payable</f>
        <v>0</v>
      </c>
      <c r="K123" s="36">
        <f t="shared" si="276"/>
        <v>0</v>
      </c>
      <c r="L123" s="36">
        <f t="shared" si="276"/>
        <v>0</v>
      </c>
      <c r="M123" s="36">
        <f t="shared" si="276"/>
        <v>0</v>
      </c>
      <c r="N123" s="36">
        <f t="shared" si="276"/>
        <v>0</v>
      </c>
      <c r="O123" s="36">
        <f t="shared" si="276"/>
        <v>0</v>
      </c>
      <c r="P123" s="36">
        <f t="shared" si="276"/>
        <v>0</v>
      </c>
      <c r="Q123" s="36">
        <f t="shared" si="276"/>
        <v>0</v>
      </c>
      <c r="R123" s="36">
        <f t="shared" si="276"/>
        <v>0</v>
      </c>
      <c r="S123" s="36">
        <f t="shared" si="276"/>
        <v>0</v>
      </c>
      <c r="T123" s="36">
        <f t="shared" si="276"/>
        <v>0</v>
      </c>
      <c r="U123" s="13">
        <f t="shared" si="276"/>
        <v>0</v>
      </c>
      <c r="V123" s="36">
        <f t="shared" si="276"/>
        <v>0</v>
      </c>
      <c r="W123" s="36">
        <f t="shared" si="276"/>
        <v>0</v>
      </c>
      <c r="X123" s="36">
        <f t="shared" si="276"/>
        <v>0</v>
      </c>
      <c r="Y123" s="36">
        <f t="shared" si="276"/>
        <v>0</v>
      </c>
      <c r="Z123" s="36">
        <f t="shared" si="276"/>
        <v>0</v>
      </c>
      <c r="AA123" s="36">
        <f t="shared" si="276"/>
        <v>0</v>
      </c>
      <c r="AB123" s="36">
        <f t="shared" si="276"/>
        <v>0</v>
      </c>
      <c r="AC123" s="36">
        <f t="shared" si="276"/>
        <v>0</v>
      </c>
      <c r="AD123" s="36">
        <f t="shared" si="276"/>
        <v>0</v>
      </c>
      <c r="AE123" s="36">
        <f t="shared" si="276"/>
        <v>0</v>
      </c>
      <c r="AF123" s="36">
        <f t="shared" si="276"/>
        <v>0</v>
      </c>
      <c r="AG123" s="36">
        <f t="shared" si="276"/>
        <v>0</v>
      </c>
      <c r="AH123" s="46"/>
      <c r="AI123" s="36">
        <f t="shared" si="271"/>
        <v>0</v>
      </c>
      <c r="AJ123" s="36">
        <f>SUM(V123:AG123)</f>
        <v>0</v>
      </c>
      <c r="AL123" s="36">
        <f t="shared" si="272"/>
        <v>0</v>
      </c>
      <c r="AM123" s="36">
        <f t="shared" si="273"/>
        <v>0</v>
      </c>
    </row>
    <row r="124" spans="2:39" hidden="1" outlineLevel="1" collapsed="1" x14ac:dyDescent="0.3">
      <c r="B124" s="55"/>
      <c r="C124" s="36" t="s">
        <v>151</v>
      </c>
      <c r="D124" s="36"/>
      <c r="E124" s="36"/>
      <c r="F124" s="36"/>
      <c r="G124" s="36"/>
      <c r="H124" s="36"/>
      <c r="I124" s="13"/>
      <c r="J124" s="36">
        <f t="shared" ref="J124:AG124" si="277">SUM(J121:J123)</f>
        <v>0</v>
      </c>
      <c r="K124" s="36">
        <f t="shared" si="277"/>
        <v>0</v>
      </c>
      <c r="L124" s="36">
        <f t="shared" si="277"/>
        <v>0</v>
      </c>
      <c r="M124" s="36">
        <f t="shared" si="277"/>
        <v>0</v>
      </c>
      <c r="N124" s="36">
        <f t="shared" si="277"/>
        <v>0</v>
      </c>
      <c r="O124" s="36">
        <f t="shared" si="277"/>
        <v>0</v>
      </c>
      <c r="P124" s="36">
        <f t="shared" si="277"/>
        <v>0</v>
      </c>
      <c r="Q124" s="36">
        <f t="shared" si="277"/>
        <v>0</v>
      </c>
      <c r="R124" s="36">
        <f t="shared" si="277"/>
        <v>0</v>
      </c>
      <c r="S124" s="36">
        <f t="shared" si="277"/>
        <v>0</v>
      </c>
      <c r="T124" s="36">
        <f t="shared" si="277"/>
        <v>0</v>
      </c>
      <c r="U124" s="13">
        <f t="shared" si="277"/>
        <v>0</v>
      </c>
      <c r="V124" s="36">
        <f t="shared" si="277"/>
        <v>0</v>
      </c>
      <c r="W124" s="36">
        <f t="shared" si="277"/>
        <v>0</v>
      </c>
      <c r="X124" s="36">
        <f t="shared" si="277"/>
        <v>0</v>
      </c>
      <c r="Y124" s="36">
        <f t="shared" si="277"/>
        <v>0</v>
      </c>
      <c r="Z124" s="36">
        <f t="shared" si="277"/>
        <v>0</v>
      </c>
      <c r="AA124" s="36">
        <f t="shared" si="277"/>
        <v>0</v>
      </c>
      <c r="AB124" s="36">
        <f t="shared" si="277"/>
        <v>0</v>
      </c>
      <c r="AC124" s="36">
        <f t="shared" si="277"/>
        <v>0</v>
      </c>
      <c r="AD124" s="36">
        <f t="shared" si="277"/>
        <v>0</v>
      </c>
      <c r="AE124" s="36">
        <f t="shared" si="277"/>
        <v>0</v>
      </c>
      <c r="AF124" s="36">
        <f t="shared" si="277"/>
        <v>0</v>
      </c>
      <c r="AG124" s="36">
        <f t="shared" si="277"/>
        <v>0</v>
      </c>
      <c r="AH124" s="46"/>
      <c r="AI124" s="50">
        <f t="shared" si="271"/>
        <v>0</v>
      </c>
      <c r="AJ124" s="50">
        <f>SUM(V124:AG124)</f>
        <v>0</v>
      </c>
      <c r="AL124" s="161">
        <f t="shared" si="272"/>
        <v>0</v>
      </c>
      <c r="AM124" s="161">
        <f t="shared" si="273"/>
        <v>0</v>
      </c>
    </row>
    <row r="125" spans="2:39" hidden="1" outlineLevel="1" x14ac:dyDescent="0.3">
      <c r="B125" s="55"/>
      <c r="C125" s="66" t="s">
        <v>152</v>
      </c>
      <c r="D125" s="67"/>
      <c r="E125" s="67"/>
      <c r="F125" s="67"/>
      <c r="G125" s="67"/>
      <c r="H125" s="67" t="str">
        <f>currency</f>
        <v>£</v>
      </c>
      <c r="I125" s="68"/>
      <c r="J125" s="67">
        <f t="shared" ref="J125:AG125" si="278">J112+J119+J124</f>
        <v>0</v>
      </c>
      <c r="K125" s="67">
        <f t="shared" si="278"/>
        <v>0</v>
      </c>
      <c r="L125" s="67">
        <f t="shared" si="278"/>
        <v>0</v>
      </c>
      <c r="M125" s="67">
        <f t="shared" si="278"/>
        <v>-2200</v>
      </c>
      <c r="N125" s="67">
        <f t="shared" si="278"/>
        <v>-5400</v>
      </c>
      <c r="O125" s="67">
        <f t="shared" si="278"/>
        <v>-5400</v>
      </c>
      <c r="P125" s="67">
        <f t="shared" si="278"/>
        <v>-5400</v>
      </c>
      <c r="Q125" s="67">
        <f t="shared" si="278"/>
        <v>-5400</v>
      </c>
      <c r="R125" s="67">
        <f t="shared" si="278"/>
        <v>-5400</v>
      </c>
      <c r="S125" s="67">
        <f t="shared" si="278"/>
        <v>-5400</v>
      </c>
      <c r="T125" s="67">
        <f t="shared" si="278"/>
        <v>-5400</v>
      </c>
      <c r="U125" s="68">
        <f t="shared" si="278"/>
        <v>-5400</v>
      </c>
      <c r="V125" s="67">
        <f t="shared" si="278"/>
        <v>-5400</v>
      </c>
      <c r="W125" s="67">
        <f t="shared" si="278"/>
        <v>-5400</v>
      </c>
      <c r="X125" s="67">
        <f t="shared" si="278"/>
        <v>-5400</v>
      </c>
      <c r="Y125" s="67">
        <f t="shared" si="278"/>
        <v>-5400</v>
      </c>
      <c r="Z125" s="67">
        <f t="shared" si="278"/>
        <v>-5400</v>
      </c>
      <c r="AA125" s="67">
        <f t="shared" si="278"/>
        <v>-5400</v>
      </c>
      <c r="AB125" s="67">
        <f t="shared" si="278"/>
        <v>-5400</v>
      </c>
      <c r="AC125" s="67">
        <f t="shared" si="278"/>
        <v>-5400</v>
      </c>
      <c r="AD125" s="67">
        <f t="shared" si="278"/>
        <v>-5400</v>
      </c>
      <c r="AE125" s="67">
        <f t="shared" si="278"/>
        <v>-5400</v>
      </c>
      <c r="AF125" s="67">
        <f t="shared" si="278"/>
        <v>-5400</v>
      </c>
      <c r="AG125" s="67">
        <f t="shared" si="278"/>
        <v>-5400</v>
      </c>
      <c r="AH125" s="46"/>
      <c r="AI125" s="66">
        <f>SUM(J125:U125)</f>
        <v>-45400</v>
      </c>
      <c r="AJ125" s="66">
        <f>SUM(V125:AG125)</f>
        <v>-64800</v>
      </c>
      <c r="AL125" s="66">
        <f>AI125/12</f>
        <v>-3783.3333333333335</v>
      </c>
      <c r="AM125" s="66">
        <f>AJ125/12</f>
        <v>-5400</v>
      </c>
    </row>
    <row r="126" spans="2:39" hidden="1" outlineLevel="1" x14ac:dyDescent="0.3">
      <c r="B126" s="55"/>
      <c r="I126" s="14"/>
      <c r="U126" s="14"/>
      <c r="AH126" s="46"/>
    </row>
    <row r="127" spans="2:39" hidden="1" outlineLevel="2" x14ac:dyDescent="0.3">
      <c r="B127" s="55">
        <f>MAX(B126)+1</f>
        <v>1</v>
      </c>
      <c r="C127" s="37" t="str">
        <f>$C$6</f>
        <v>Clients</v>
      </c>
      <c r="D127" s="37"/>
      <c r="E127" s="37"/>
      <c r="F127" s="37"/>
      <c r="G127" s="175"/>
      <c r="H127" s="5" t="str">
        <f>currency</f>
        <v>£</v>
      </c>
      <c r="I127" s="14"/>
      <c r="J127" s="5">
        <f t="shared" ref="J127:AG127" si="279">J46-J109</f>
        <v>0</v>
      </c>
      <c r="K127" s="5">
        <f t="shared" si="279"/>
        <v>0</v>
      </c>
      <c r="L127" s="5">
        <f t="shared" si="279"/>
        <v>0</v>
      </c>
      <c r="M127" s="5">
        <f t="shared" si="279"/>
        <v>0</v>
      </c>
      <c r="N127" s="5">
        <f t="shared" si="279"/>
        <v>0</v>
      </c>
      <c r="O127" s="5">
        <f t="shared" si="279"/>
        <v>0</v>
      </c>
      <c r="P127" s="5">
        <f t="shared" si="279"/>
        <v>0</v>
      </c>
      <c r="Q127" s="5">
        <f t="shared" si="279"/>
        <v>0</v>
      </c>
      <c r="R127" s="5">
        <f t="shared" si="279"/>
        <v>0</v>
      </c>
      <c r="S127" s="5">
        <f t="shared" si="279"/>
        <v>0</v>
      </c>
      <c r="T127" s="5">
        <f t="shared" si="279"/>
        <v>0</v>
      </c>
      <c r="U127" s="14">
        <f t="shared" si="279"/>
        <v>0</v>
      </c>
      <c r="V127" s="5">
        <f t="shared" si="279"/>
        <v>0</v>
      </c>
      <c r="W127" s="5">
        <f t="shared" si="279"/>
        <v>0</v>
      </c>
      <c r="X127" s="5">
        <f t="shared" si="279"/>
        <v>0</v>
      </c>
      <c r="Y127" s="5">
        <f t="shared" si="279"/>
        <v>0</v>
      </c>
      <c r="Z127" s="5">
        <f t="shared" si="279"/>
        <v>0</v>
      </c>
      <c r="AA127" s="5">
        <f t="shared" si="279"/>
        <v>0</v>
      </c>
      <c r="AB127" s="5">
        <f t="shared" si="279"/>
        <v>0</v>
      </c>
      <c r="AC127" s="5">
        <f t="shared" si="279"/>
        <v>0</v>
      </c>
      <c r="AD127" s="5">
        <f t="shared" si="279"/>
        <v>0</v>
      </c>
      <c r="AE127" s="5">
        <f t="shared" si="279"/>
        <v>0</v>
      </c>
      <c r="AF127" s="5">
        <f t="shared" si="279"/>
        <v>0</v>
      </c>
      <c r="AG127" s="5">
        <f t="shared" si="279"/>
        <v>0</v>
      </c>
      <c r="AH127" s="46"/>
      <c r="AI127" s="5">
        <f t="shared" ref="AI127:AI130" si="280">SUM(J127:U127)</f>
        <v>0</v>
      </c>
      <c r="AJ127" s="5">
        <f>SUM(V127:AG127)</f>
        <v>0</v>
      </c>
      <c r="AL127" s="5">
        <f t="shared" ref="AL127:AL129" si="281">AI127/12</f>
        <v>0</v>
      </c>
      <c r="AM127" s="5">
        <f t="shared" ref="AM127:AM130" si="282">AJ127/12</f>
        <v>0</v>
      </c>
    </row>
    <row r="128" spans="2:39" hidden="1" outlineLevel="2" x14ac:dyDescent="0.3">
      <c r="B128" s="55">
        <f t="shared" ref="B128:B129" si="283">MAX(B127)+1</f>
        <v>2</v>
      </c>
      <c r="C128" s="37">
        <f>$C$7</f>
        <v>0</v>
      </c>
      <c r="D128" s="37"/>
      <c r="E128" s="37"/>
      <c r="F128" s="37"/>
      <c r="G128" s="175"/>
      <c r="H128" s="5" t="str">
        <f>currency</f>
        <v>£</v>
      </c>
      <c r="I128" s="14"/>
      <c r="J128" s="5">
        <f t="shared" ref="J128:AG128" si="284">J47-J110</f>
        <v>0</v>
      </c>
      <c r="K128" s="5">
        <f t="shared" si="284"/>
        <v>0</v>
      </c>
      <c r="L128" s="5">
        <f t="shared" si="284"/>
        <v>0</v>
      </c>
      <c r="M128" s="5">
        <f t="shared" si="284"/>
        <v>0</v>
      </c>
      <c r="N128" s="5">
        <f t="shared" si="284"/>
        <v>0</v>
      </c>
      <c r="O128" s="5">
        <f t="shared" si="284"/>
        <v>0</v>
      </c>
      <c r="P128" s="5">
        <f t="shared" si="284"/>
        <v>0</v>
      </c>
      <c r="Q128" s="5">
        <f t="shared" si="284"/>
        <v>0</v>
      </c>
      <c r="R128" s="5">
        <f t="shared" si="284"/>
        <v>0</v>
      </c>
      <c r="S128" s="5">
        <f t="shared" si="284"/>
        <v>0</v>
      </c>
      <c r="T128" s="5">
        <f t="shared" si="284"/>
        <v>0</v>
      </c>
      <c r="U128" s="14">
        <f t="shared" si="284"/>
        <v>0</v>
      </c>
      <c r="V128" s="5">
        <f t="shared" si="284"/>
        <v>0</v>
      </c>
      <c r="W128" s="5">
        <f t="shared" si="284"/>
        <v>0</v>
      </c>
      <c r="X128" s="5">
        <f t="shared" si="284"/>
        <v>0</v>
      </c>
      <c r="Y128" s="5">
        <f t="shared" si="284"/>
        <v>0</v>
      </c>
      <c r="Z128" s="5">
        <f t="shared" si="284"/>
        <v>0</v>
      </c>
      <c r="AA128" s="5">
        <f t="shared" si="284"/>
        <v>0</v>
      </c>
      <c r="AB128" s="5">
        <f t="shared" si="284"/>
        <v>0</v>
      </c>
      <c r="AC128" s="5">
        <f t="shared" si="284"/>
        <v>0</v>
      </c>
      <c r="AD128" s="5">
        <f t="shared" si="284"/>
        <v>0</v>
      </c>
      <c r="AE128" s="5">
        <f t="shared" si="284"/>
        <v>0</v>
      </c>
      <c r="AF128" s="5">
        <f t="shared" si="284"/>
        <v>0</v>
      </c>
      <c r="AG128" s="5">
        <f t="shared" si="284"/>
        <v>0</v>
      </c>
      <c r="AH128" s="46"/>
      <c r="AI128" s="5">
        <f t="shared" si="280"/>
        <v>0</v>
      </c>
      <c r="AJ128" s="5">
        <f>SUM(V128:AG128)</f>
        <v>0</v>
      </c>
      <c r="AL128" s="5">
        <f t="shared" si="281"/>
        <v>0</v>
      </c>
      <c r="AM128" s="5">
        <f t="shared" si="282"/>
        <v>0</v>
      </c>
    </row>
    <row r="129" spans="2:39" hidden="1" outlineLevel="2" x14ac:dyDescent="0.3">
      <c r="B129" s="55">
        <f t="shared" si="283"/>
        <v>3</v>
      </c>
      <c r="C129" s="56">
        <f>$C$8</f>
        <v>0</v>
      </c>
      <c r="D129" s="56"/>
      <c r="E129" s="56"/>
      <c r="F129" s="56"/>
      <c r="G129" s="176"/>
      <c r="H129" s="36" t="str">
        <f>currency</f>
        <v>£</v>
      </c>
      <c r="I129" s="13"/>
      <c r="J129" s="36">
        <f t="shared" ref="J129:AG129" si="285">J48-J111</f>
        <v>0</v>
      </c>
      <c r="K129" s="36">
        <f t="shared" si="285"/>
        <v>0</v>
      </c>
      <c r="L129" s="36">
        <f t="shared" si="285"/>
        <v>0</v>
      </c>
      <c r="M129" s="36">
        <f t="shared" si="285"/>
        <v>0</v>
      </c>
      <c r="N129" s="36">
        <f t="shared" si="285"/>
        <v>0</v>
      </c>
      <c r="O129" s="36">
        <f t="shared" si="285"/>
        <v>0</v>
      </c>
      <c r="P129" s="36">
        <f t="shared" si="285"/>
        <v>0</v>
      </c>
      <c r="Q129" s="36">
        <f t="shared" si="285"/>
        <v>0</v>
      </c>
      <c r="R129" s="36">
        <f t="shared" si="285"/>
        <v>0</v>
      </c>
      <c r="S129" s="36">
        <f t="shared" si="285"/>
        <v>0</v>
      </c>
      <c r="T129" s="36">
        <f t="shared" si="285"/>
        <v>0</v>
      </c>
      <c r="U129" s="13">
        <f t="shared" si="285"/>
        <v>0</v>
      </c>
      <c r="V129" s="36">
        <f t="shared" si="285"/>
        <v>0</v>
      </c>
      <c r="W129" s="36">
        <f t="shared" si="285"/>
        <v>0</v>
      </c>
      <c r="X129" s="36">
        <f t="shared" si="285"/>
        <v>0</v>
      </c>
      <c r="Y129" s="36">
        <f t="shared" si="285"/>
        <v>0</v>
      </c>
      <c r="Z129" s="36">
        <f t="shared" si="285"/>
        <v>0</v>
      </c>
      <c r="AA129" s="36">
        <f t="shared" si="285"/>
        <v>0</v>
      </c>
      <c r="AB129" s="36">
        <f t="shared" si="285"/>
        <v>0</v>
      </c>
      <c r="AC129" s="36">
        <f t="shared" si="285"/>
        <v>0</v>
      </c>
      <c r="AD129" s="36">
        <f t="shared" si="285"/>
        <v>0</v>
      </c>
      <c r="AE129" s="36">
        <f t="shared" si="285"/>
        <v>0</v>
      </c>
      <c r="AF129" s="36">
        <f t="shared" si="285"/>
        <v>0</v>
      </c>
      <c r="AG129" s="36">
        <f t="shared" si="285"/>
        <v>0</v>
      </c>
      <c r="AH129" s="46"/>
      <c r="AI129" s="36">
        <f t="shared" si="280"/>
        <v>0</v>
      </c>
      <c r="AJ129" s="36">
        <f>SUM(V129:AG129)</f>
        <v>0</v>
      </c>
      <c r="AL129" s="36">
        <f t="shared" si="281"/>
        <v>0</v>
      </c>
      <c r="AM129" s="36">
        <f t="shared" si="282"/>
        <v>0</v>
      </c>
    </row>
    <row r="130" spans="2:39" hidden="1" outlineLevel="1" collapsed="1" x14ac:dyDescent="0.3">
      <c r="B130" s="55"/>
      <c r="C130" s="5" t="s">
        <v>153</v>
      </c>
      <c r="I130" s="14"/>
      <c r="J130" s="5">
        <f>SUM(J127:J129)</f>
        <v>0</v>
      </c>
      <c r="K130" s="5">
        <f t="shared" ref="K130" si="286">SUM(K127:K129)</f>
        <v>0</v>
      </c>
      <c r="L130" s="5">
        <f t="shared" ref="L130" si="287">SUM(L127:L129)</f>
        <v>0</v>
      </c>
      <c r="M130" s="5">
        <f t="shared" ref="M130" si="288">SUM(M127:M129)</f>
        <v>0</v>
      </c>
      <c r="N130" s="5">
        <f t="shared" ref="N130" si="289">SUM(N127:N129)</f>
        <v>0</v>
      </c>
      <c r="O130" s="5">
        <f t="shared" ref="O130" si="290">SUM(O127:O129)</f>
        <v>0</v>
      </c>
      <c r="P130" s="5">
        <f t="shared" ref="P130" si="291">SUM(P127:P129)</f>
        <v>0</v>
      </c>
      <c r="Q130" s="5">
        <f t="shared" ref="Q130" si="292">SUM(Q127:Q129)</f>
        <v>0</v>
      </c>
      <c r="R130" s="5">
        <f t="shared" ref="R130" si="293">SUM(R127:R129)</f>
        <v>0</v>
      </c>
      <c r="S130" s="5">
        <f t="shared" ref="S130" si="294">SUM(S127:S129)</f>
        <v>0</v>
      </c>
      <c r="T130" s="5">
        <f t="shared" ref="T130" si="295">SUM(T127:T129)</f>
        <v>0</v>
      </c>
      <c r="U130" s="14">
        <f t="shared" ref="U130" si="296">SUM(U127:U129)</f>
        <v>0</v>
      </c>
      <c r="V130" s="5">
        <f t="shared" ref="V130" si="297">SUM(V127:V129)</f>
        <v>0</v>
      </c>
      <c r="W130" s="5">
        <f t="shared" ref="W130" si="298">SUM(W127:W129)</f>
        <v>0</v>
      </c>
      <c r="X130" s="5">
        <f t="shared" ref="X130" si="299">SUM(X127:X129)</f>
        <v>0</v>
      </c>
      <c r="Y130" s="5">
        <f t="shared" ref="Y130" si="300">SUM(Y127:Y129)</f>
        <v>0</v>
      </c>
      <c r="Z130" s="5">
        <f t="shared" ref="Z130" si="301">SUM(Z127:Z129)</f>
        <v>0</v>
      </c>
      <c r="AA130" s="5">
        <f t="shared" ref="AA130" si="302">SUM(AA127:AA129)</f>
        <v>0</v>
      </c>
      <c r="AB130" s="5">
        <f t="shared" ref="AB130" si="303">SUM(AB127:AB129)</f>
        <v>0</v>
      </c>
      <c r="AC130" s="5">
        <f t="shared" ref="AC130" si="304">SUM(AC127:AC129)</f>
        <v>0</v>
      </c>
      <c r="AD130" s="5">
        <f t="shared" ref="AD130" si="305">SUM(AD127:AD129)</f>
        <v>0</v>
      </c>
      <c r="AE130" s="5">
        <f t="shared" ref="AE130" si="306">SUM(AE127:AE129)</f>
        <v>0</v>
      </c>
      <c r="AF130" s="5">
        <f t="shared" ref="AF130" si="307">SUM(AF127:AF129)</f>
        <v>0</v>
      </c>
      <c r="AG130" s="5">
        <f t="shared" ref="AG130" si="308">SUM(AG127:AG129)</f>
        <v>0</v>
      </c>
      <c r="AH130" s="46"/>
      <c r="AI130" s="5">
        <f t="shared" si="280"/>
        <v>0</v>
      </c>
      <c r="AJ130" s="5">
        <f>SUM(V130:AG130)</f>
        <v>0</v>
      </c>
      <c r="AL130" s="48">
        <f>AI130/12</f>
        <v>0</v>
      </c>
      <c r="AM130" s="48">
        <f t="shared" si="282"/>
        <v>0</v>
      </c>
    </row>
    <row r="131" spans="2:39" hidden="1" outlineLevel="2" x14ac:dyDescent="0.3">
      <c r="B131" s="55"/>
      <c r="C131" s="37"/>
      <c r="I131" s="14"/>
      <c r="U131" s="14"/>
      <c r="AH131" s="46"/>
    </row>
    <row r="132" spans="2:39" hidden="1" outlineLevel="2" x14ac:dyDescent="0.3">
      <c r="B132" s="55">
        <f>MAX(B131)+1</f>
        <v>1</v>
      </c>
      <c r="C132" s="37" t="str">
        <f>$C$11</f>
        <v>Rebecca</v>
      </c>
      <c r="D132" s="37"/>
      <c r="E132" s="37"/>
      <c r="F132" s="37"/>
      <c r="G132" s="175"/>
      <c r="H132" s="5" t="str">
        <f t="shared" ref="H132:H136" si="309">currency</f>
        <v>£</v>
      </c>
      <c r="I132" s="14"/>
      <c r="J132" s="5">
        <f>J51-J114</f>
        <v>-3000</v>
      </c>
      <c r="K132" s="5">
        <f t="shared" ref="K132:AG132" si="310">K51-K114</f>
        <v>-3000</v>
      </c>
      <c r="L132" s="5">
        <f t="shared" si="310"/>
        <v>-3000</v>
      </c>
      <c r="M132" s="5">
        <f t="shared" si="310"/>
        <v>-1777.7777777777778</v>
      </c>
      <c r="N132" s="5">
        <f t="shared" si="310"/>
        <v>0</v>
      </c>
      <c r="O132" s="5">
        <f t="shared" si="310"/>
        <v>0</v>
      </c>
      <c r="P132" s="5">
        <f t="shared" si="310"/>
        <v>0</v>
      </c>
      <c r="Q132" s="5">
        <f t="shared" si="310"/>
        <v>0</v>
      </c>
      <c r="R132" s="5">
        <f t="shared" si="310"/>
        <v>0</v>
      </c>
      <c r="S132" s="5">
        <f t="shared" si="310"/>
        <v>0</v>
      </c>
      <c r="T132" s="5">
        <f t="shared" si="310"/>
        <v>0</v>
      </c>
      <c r="U132" s="14">
        <f t="shared" si="310"/>
        <v>0</v>
      </c>
      <c r="V132" s="5">
        <f t="shared" si="310"/>
        <v>0</v>
      </c>
      <c r="W132" s="5">
        <f t="shared" si="310"/>
        <v>0</v>
      </c>
      <c r="X132" s="5">
        <f t="shared" si="310"/>
        <v>0</v>
      </c>
      <c r="Y132" s="5">
        <f t="shared" si="310"/>
        <v>0</v>
      </c>
      <c r="Z132" s="5">
        <f t="shared" si="310"/>
        <v>0</v>
      </c>
      <c r="AA132" s="5">
        <f t="shared" si="310"/>
        <v>0</v>
      </c>
      <c r="AB132" s="5">
        <f t="shared" si="310"/>
        <v>0</v>
      </c>
      <c r="AC132" s="5">
        <f t="shared" si="310"/>
        <v>0</v>
      </c>
      <c r="AD132" s="5">
        <f t="shared" si="310"/>
        <v>0</v>
      </c>
      <c r="AE132" s="5">
        <f t="shared" si="310"/>
        <v>0</v>
      </c>
      <c r="AF132" s="5">
        <f t="shared" si="310"/>
        <v>0</v>
      </c>
      <c r="AG132" s="5">
        <f t="shared" si="310"/>
        <v>0</v>
      </c>
      <c r="AH132" s="46"/>
      <c r="AI132" s="5">
        <f t="shared" ref="AI132:AI137" si="311">SUM(J132:U132)</f>
        <v>-10777.777777777777</v>
      </c>
      <c r="AJ132" s="5">
        <f t="shared" ref="AJ132:AJ137" si="312">SUM(V132:AG132)</f>
        <v>0</v>
      </c>
      <c r="AL132" s="5">
        <f t="shared" ref="AL132:AL137" si="313">AI132/12</f>
        <v>-898.14814814814815</v>
      </c>
      <c r="AM132" s="5">
        <f t="shared" ref="AM132:AM137" si="314">AJ132/12</f>
        <v>0</v>
      </c>
    </row>
    <row r="133" spans="2:39" hidden="1" outlineLevel="2" x14ac:dyDescent="0.3">
      <c r="B133" s="55">
        <f t="shared" ref="B133:B136" si="315">MAX(B132)+1</f>
        <v>2</v>
      </c>
      <c r="C133" s="37" t="str">
        <f>$C$12</f>
        <v>Kate</v>
      </c>
      <c r="D133" s="37"/>
      <c r="E133" s="37"/>
      <c r="F133" s="37"/>
      <c r="G133" s="175"/>
      <c r="H133" s="5" t="str">
        <f t="shared" si="309"/>
        <v>£</v>
      </c>
      <c r="I133" s="14"/>
      <c r="J133" s="5">
        <f t="shared" ref="J133:AG133" si="316">J52-J115</f>
        <v>-1200</v>
      </c>
      <c r="K133" s="5">
        <f t="shared" si="316"/>
        <v>-1200</v>
      </c>
      <c r="L133" s="5">
        <f t="shared" si="316"/>
        <v>-1200</v>
      </c>
      <c r="M133" s="5">
        <f t="shared" si="316"/>
        <v>-711.11111111111109</v>
      </c>
      <c r="N133" s="5">
        <f t="shared" si="316"/>
        <v>0</v>
      </c>
      <c r="O133" s="5">
        <f t="shared" si="316"/>
        <v>0</v>
      </c>
      <c r="P133" s="5">
        <f t="shared" si="316"/>
        <v>0</v>
      </c>
      <c r="Q133" s="5">
        <f t="shared" si="316"/>
        <v>0</v>
      </c>
      <c r="R133" s="5">
        <f t="shared" si="316"/>
        <v>0</v>
      </c>
      <c r="S133" s="5">
        <f t="shared" si="316"/>
        <v>0</v>
      </c>
      <c r="T133" s="5">
        <f t="shared" si="316"/>
        <v>0</v>
      </c>
      <c r="U133" s="14">
        <f t="shared" si="316"/>
        <v>0</v>
      </c>
      <c r="V133" s="5">
        <f t="shared" si="316"/>
        <v>0</v>
      </c>
      <c r="W133" s="5">
        <f t="shared" si="316"/>
        <v>0</v>
      </c>
      <c r="X133" s="5">
        <f t="shared" si="316"/>
        <v>0</v>
      </c>
      <c r="Y133" s="5">
        <f t="shared" si="316"/>
        <v>0</v>
      </c>
      <c r="Z133" s="5">
        <f t="shared" si="316"/>
        <v>0</v>
      </c>
      <c r="AA133" s="5">
        <f t="shared" si="316"/>
        <v>0</v>
      </c>
      <c r="AB133" s="5">
        <f t="shared" si="316"/>
        <v>0</v>
      </c>
      <c r="AC133" s="5">
        <f t="shared" si="316"/>
        <v>0</v>
      </c>
      <c r="AD133" s="5">
        <f t="shared" si="316"/>
        <v>0</v>
      </c>
      <c r="AE133" s="5">
        <f t="shared" si="316"/>
        <v>0</v>
      </c>
      <c r="AF133" s="5">
        <f t="shared" si="316"/>
        <v>0</v>
      </c>
      <c r="AG133" s="5">
        <f t="shared" si="316"/>
        <v>0</v>
      </c>
      <c r="AH133" s="46"/>
      <c r="AI133" s="5">
        <f t="shared" si="311"/>
        <v>-4311.1111111111113</v>
      </c>
      <c r="AJ133" s="5">
        <f t="shared" si="312"/>
        <v>0</v>
      </c>
      <c r="AL133" s="5">
        <f t="shared" si="313"/>
        <v>-359.2592592592593</v>
      </c>
      <c r="AM133" s="5">
        <f t="shared" si="314"/>
        <v>0</v>
      </c>
    </row>
    <row r="134" spans="2:39" hidden="1" outlineLevel="2" x14ac:dyDescent="0.3">
      <c r="B134" s="55">
        <f t="shared" si="315"/>
        <v>3</v>
      </c>
      <c r="C134" s="37" t="str">
        <f>$C$13</f>
        <v>Andrew</v>
      </c>
      <c r="D134" s="37"/>
      <c r="E134" s="37"/>
      <c r="F134" s="37"/>
      <c r="G134" s="175"/>
      <c r="H134" s="5" t="str">
        <f t="shared" si="309"/>
        <v>£</v>
      </c>
      <c r="I134" s="14"/>
      <c r="J134" s="5">
        <f t="shared" ref="J134:AG134" si="317">J53-J116</f>
        <v>-1200</v>
      </c>
      <c r="K134" s="5">
        <f t="shared" si="317"/>
        <v>-1200</v>
      </c>
      <c r="L134" s="5">
        <f t="shared" si="317"/>
        <v>-1200</v>
      </c>
      <c r="M134" s="5">
        <f t="shared" si="317"/>
        <v>-711.11111111111109</v>
      </c>
      <c r="N134" s="5">
        <f t="shared" si="317"/>
        <v>0</v>
      </c>
      <c r="O134" s="5">
        <f t="shared" si="317"/>
        <v>0</v>
      </c>
      <c r="P134" s="5">
        <f t="shared" si="317"/>
        <v>0</v>
      </c>
      <c r="Q134" s="5">
        <f t="shared" si="317"/>
        <v>0</v>
      </c>
      <c r="R134" s="5">
        <f t="shared" si="317"/>
        <v>0</v>
      </c>
      <c r="S134" s="5">
        <f t="shared" si="317"/>
        <v>0</v>
      </c>
      <c r="T134" s="5">
        <f t="shared" si="317"/>
        <v>0</v>
      </c>
      <c r="U134" s="14">
        <f t="shared" si="317"/>
        <v>0</v>
      </c>
      <c r="V134" s="5">
        <f t="shared" si="317"/>
        <v>0</v>
      </c>
      <c r="W134" s="5">
        <f t="shared" si="317"/>
        <v>0</v>
      </c>
      <c r="X134" s="5">
        <f t="shared" si="317"/>
        <v>0</v>
      </c>
      <c r="Y134" s="5">
        <f t="shared" si="317"/>
        <v>0</v>
      </c>
      <c r="Z134" s="5">
        <f t="shared" si="317"/>
        <v>0</v>
      </c>
      <c r="AA134" s="5">
        <f t="shared" si="317"/>
        <v>0</v>
      </c>
      <c r="AB134" s="5">
        <f t="shared" si="317"/>
        <v>0</v>
      </c>
      <c r="AC134" s="5">
        <f t="shared" si="317"/>
        <v>0</v>
      </c>
      <c r="AD134" s="5">
        <f t="shared" si="317"/>
        <v>0</v>
      </c>
      <c r="AE134" s="5">
        <f t="shared" si="317"/>
        <v>0</v>
      </c>
      <c r="AF134" s="5">
        <f t="shared" si="317"/>
        <v>0</v>
      </c>
      <c r="AG134" s="5">
        <f t="shared" si="317"/>
        <v>0</v>
      </c>
      <c r="AH134" s="46"/>
      <c r="AI134" s="5">
        <f t="shared" si="311"/>
        <v>-4311.1111111111113</v>
      </c>
      <c r="AJ134" s="5">
        <f t="shared" si="312"/>
        <v>0</v>
      </c>
      <c r="AL134" s="5">
        <f t="shared" si="313"/>
        <v>-359.2592592592593</v>
      </c>
      <c r="AM134" s="5">
        <f t="shared" si="314"/>
        <v>0</v>
      </c>
    </row>
    <row r="135" spans="2:39" hidden="1" outlineLevel="2" x14ac:dyDescent="0.3">
      <c r="B135" s="55">
        <f t="shared" si="315"/>
        <v>4</v>
      </c>
      <c r="C135" s="37" t="str">
        <f>$C$14</f>
        <v>Suppliers</v>
      </c>
      <c r="D135" s="37"/>
      <c r="E135" s="37"/>
      <c r="F135" s="37"/>
      <c r="G135" s="175"/>
      <c r="H135" s="5" t="str">
        <f t="shared" si="309"/>
        <v>£</v>
      </c>
      <c r="I135" s="14"/>
      <c r="J135" s="5">
        <f t="shared" ref="J135:AG135" si="318">J54-J117</f>
        <v>0</v>
      </c>
      <c r="K135" s="5">
        <f t="shared" si="318"/>
        <v>0</v>
      </c>
      <c r="L135" s="5">
        <f t="shared" si="318"/>
        <v>0</v>
      </c>
      <c r="M135" s="5">
        <f t="shared" si="318"/>
        <v>0</v>
      </c>
      <c r="N135" s="5">
        <f t="shared" si="318"/>
        <v>0</v>
      </c>
      <c r="O135" s="5">
        <f t="shared" si="318"/>
        <v>0</v>
      </c>
      <c r="P135" s="5">
        <f t="shared" si="318"/>
        <v>0</v>
      </c>
      <c r="Q135" s="5">
        <f t="shared" si="318"/>
        <v>0</v>
      </c>
      <c r="R135" s="5">
        <f t="shared" si="318"/>
        <v>0</v>
      </c>
      <c r="S135" s="5">
        <f t="shared" si="318"/>
        <v>0</v>
      </c>
      <c r="T135" s="5">
        <f t="shared" si="318"/>
        <v>0</v>
      </c>
      <c r="U135" s="14">
        <f t="shared" si="318"/>
        <v>0</v>
      </c>
      <c r="V135" s="5">
        <f t="shared" si="318"/>
        <v>0</v>
      </c>
      <c r="W135" s="5">
        <f t="shared" si="318"/>
        <v>0</v>
      </c>
      <c r="X135" s="5">
        <f t="shared" si="318"/>
        <v>0</v>
      </c>
      <c r="Y135" s="5">
        <f t="shared" si="318"/>
        <v>0</v>
      </c>
      <c r="Z135" s="5">
        <f t="shared" si="318"/>
        <v>0</v>
      </c>
      <c r="AA135" s="5">
        <f t="shared" si="318"/>
        <v>0</v>
      </c>
      <c r="AB135" s="5">
        <f t="shared" si="318"/>
        <v>0</v>
      </c>
      <c r="AC135" s="5">
        <f t="shared" si="318"/>
        <v>0</v>
      </c>
      <c r="AD135" s="5">
        <f t="shared" si="318"/>
        <v>0</v>
      </c>
      <c r="AE135" s="5">
        <f t="shared" si="318"/>
        <v>0</v>
      </c>
      <c r="AF135" s="5">
        <f t="shared" si="318"/>
        <v>0</v>
      </c>
      <c r="AG135" s="5">
        <f t="shared" si="318"/>
        <v>0</v>
      </c>
      <c r="AH135" s="46"/>
      <c r="AI135" s="5">
        <f t="shared" si="311"/>
        <v>0</v>
      </c>
      <c r="AJ135" s="5">
        <f t="shared" si="312"/>
        <v>0</v>
      </c>
      <c r="AL135" s="5">
        <f t="shared" si="313"/>
        <v>0</v>
      </c>
      <c r="AM135" s="5">
        <f t="shared" si="314"/>
        <v>0</v>
      </c>
    </row>
    <row r="136" spans="2:39" hidden="1" outlineLevel="2" x14ac:dyDescent="0.3">
      <c r="B136" s="55">
        <f t="shared" si="315"/>
        <v>5</v>
      </c>
      <c r="C136" s="56">
        <f>$C$15</f>
        <v>0</v>
      </c>
      <c r="D136" s="56"/>
      <c r="E136" s="56"/>
      <c r="F136" s="56"/>
      <c r="G136" s="176"/>
      <c r="H136" s="36" t="str">
        <f t="shared" si="309"/>
        <v>£</v>
      </c>
      <c r="I136" s="13"/>
      <c r="J136" s="36">
        <f t="shared" ref="J136:AG136" si="319">J55-J118</f>
        <v>0</v>
      </c>
      <c r="K136" s="36">
        <f t="shared" si="319"/>
        <v>0</v>
      </c>
      <c r="L136" s="36">
        <f t="shared" si="319"/>
        <v>0</v>
      </c>
      <c r="M136" s="36">
        <f t="shared" si="319"/>
        <v>0</v>
      </c>
      <c r="N136" s="36">
        <f t="shared" si="319"/>
        <v>0</v>
      </c>
      <c r="O136" s="36">
        <f t="shared" si="319"/>
        <v>0</v>
      </c>
      <c r="P136" s="36">
        <f t="shared" si="319"/>
        <v>0</v>
      </c>
      <c r="Q136" s="36">
        <f t="shared" si="319"/>
        <v>0</v>
      </c>
      <c r="R136" s="36">
        <f t="shared" si="319"/>
        <v>0</v>
      </c>
      <c r="S136" s="36">
        <f t="shared" si="319"/>
        <v>0</v>
      </c>
      <c r="T136" s="36">
        <f t="shared" si="319"/>
        <v>0</v>
      </c>
      <c r="U136" s="13">
        <f t="shared" si="319"/>
        <v>0</v>
      </c>
      <c r="V136" s="36">
        <f t="shared" si="319"/>
        <v>0</v>
      </c>
      <c r="W136" s="36">
        <f t="shared" si="319"/>
        <v>0</v>
      </c>
      <c r="X136" s="36">
        <f t="shared" si="319"/>
        <v>0</v>
      </c>
      <c r="Y136" s="36">
        <f t="shared" si="319"/>
        <v>0</v>
      </c>
      <c r="Z136" s="36">
        <f t="shared" si="319"/>
        <v>0</v>
      </c>
      <c r="AA136" s="36">
        <f t="shared" si="319"/>
        <v>0</v>
      </c>
      <c r="AB136" s="36">
        <f t="shared" si="319"/>
        <v>0</v>
      </c>
      <c r="AC136" s="36">
        <f t="shared" si="319"/>
        <v>0</v>
      </c>
      <c r="AD136" s="36">
        <f t="shared" si="319"/>
        <v>0</v>
      </c>
      <c r="AE136" s="36">
        <f t="shared" si="319"/>
        <v>0</v>
      </c>
      <c r="AF136" s="36">
        <f t="shared" si="319"/>
        <v>0</v>
      </c>
      <c r="AG136" s="36">
        <f t="shared" si="319"/>
        <v>0</v>
      </c>
      <c r="AH136" s="46"/>
      <c r="AI136" s="36">
        <f t="shared" si="311"/>
        <v>0</v>
      </c>
      <c r="AJ136" s="36">
        <f t="shared" si="312"/>
        <v>0</v>
      </c>
      <c r="AL136" s="36">
        <f t="shared" si="313"/>
        <v>0</v>
      </c>
      <c r="AM136" s="36">
        <f t="shared" si="314"/>
        <v>0</v>
      </c>
    </row>
    <row r="137" spans="2:39" hidden="1" outlineLevel="1" collapsed="1" x14ac:dyDescent="0.3">
      <c r="B137" s="55"/>
      <c r="C137" s="5" t="s">
        <v>154</v>
      </c>
      <c r="I137" s="14"/>
      <c r="J137" s="5">
        <f t="shared" ref="J137:AG137" si="320">SUM(J132:J136)</f>
        <v>-5400</v>
      </c>
      <c r="K137" s="5">
        <f t="shared" si="320"/>
        <v>-5400</v>
      </c>
      <c r="L137" s="5">
        <f t="shared" si="320"/>
        <v>-5400</v>
      </c>
      <c r="M137" s="5">
        <f t="shared" si="320"/>
        <v>-3200</v>
      </c>
      <c r="N137" s="5">
        <f t="shared" si="320"/>
        <v>0</v>
      </c>
      <c r="O137" s="5">
        <f t="shared" si="320"/>
        <v>0</v>
      </c>
      <c r="P137" s="5">
        <f t="shared" si="320"/>
        <v>0</v>
      </c>
      <c r="Q137" s="5">
        <f t="shared" si="320"/>
        <v>0</v>
      </c>
      <c r="R137" s="5">
        <f t="shared" si="320"/>
        <v>0</v>
      </c>
      <c r="S137" s="5">
        <f t="shared" si="320"/>
        <v>0</v>
      </c>
      <c r="T137" s="5">
        <f t="shared" si="320"/>
        <v>0</v>
      </c>
      <c r="U137" s="14">
        <f t="shared" si="320"/>
        <v>0</v>
      </c>
      <c r="V137" s="5">
        <f t="shared" si="320"/>
        <v>0</v>
      </c>
      <c r="W137" s="5">
        <f t="shared" si="320"/>
        <v>0</v>
      </c>
      <c r="X137" s="5">
        <f t="shared" si="320"/>
        <v>0</v>
      </c>
      <c r="Y137" s="5">
        <f t="shared" si="320"/>
        <v>0</v>
      </c>
      <c r="Z137" s="5">
        <f t="shared" si="320"/>
        <v>0</v>
      </c>
      <c r="AA137" s="5">
        <f t="shared" si="320"/>
        <v>0</v>
      </c>
      <c r="AB137" s="5">
        <f t="shared" si="320"/>
        <v>0</v>
      </c>
      <c r="AC137" s="5">
        <f t="shared" si="320"/>
        <v>0</v>
      </c>
      <c r="AD137" s="5">
        <f t="shared" si="320"/>
        <v>0</v>
      </c>
      <c r="AE137" s="5">
        <f t="shared" si="320"/>
        <v>0</v>
      </c>
      <c r="AF137" s="5">
        <f t="shared" si="320"/>
        <v>0</v>
      </c>
      <c r="AG137" s="5">
        <f t="shared" si="320"/>
        <v>0</v>
      </c>
      <c r="AH137" s="46"/>
      <c r="AI137" s="5">
        <f t="shared" si="311"/>
        <v>-19400</v>
      </c>
      <c r="AJ137" s="5">
        <f t="shared" si="312"/>
        <v>0</v>
      </c>
      <c r="AL137" s="48">
        <f t="shared" si="313"/>
        <v>-1616.6666666666667</v>
      </c>
      <c r="AM137" s="48">
        <f t="shared" si="314"/>
        <v>0</v>
      </c>
    </row>
    <row r="138" spans="2:39" hidden="1" outlineLevel="2" x14ac:dyDescent="0.3">
      <c r="B138" s="55"/>
      <c r="C138" s="37"/>
      <c r="I138" s="14"/>
      <c r="U138" s="14"/>
      <c r="AH138" s="46"/>
    </row>
    <row r="139" spans="2:39" hidden="1" outlineLevel="2" x14ac:dyDescent="0.3">
      <c r="B139" s="55">
        <f>MAX(B138)+1</f>
        <v>1</v>
      </c>
      <c r="C139" s="37" t="str">
        <f>$C$18</f>
        <v>Rebecca</v>
      </c>
      <c r="D139" s="37"/>
      <c r="E139" s="37"/>
      <c r="F139" s="37"/>
      <c r="G139" s="175"/>
      <c r="H139" s="5" t="str">
        <f>currency</f>
        <v>£</v>
      </c>
      <c r="I139" s="14"/>
      <c r="J139" s="5">
        <f t="shared" ref="J139:AG139" si="321">J58-J121</f>
        <v>0</v>
      </c>
      <c r="K139" s="5">
        <f t="shared" si="321"/>
        <v>0</v>
      </c>
      <c r="L139" s="5">
        <f t="shared" si="321"/>
        <v>0</v>
      </c>
      <c r="M139" s="5">
        <f t="shared" si="321"/>
        <v>0</v>
      </c>
      <c r="N139" s="5">
        <f t="shared" si="321"/>
        <v>0</v>
      </c>
      <c r="O139" s="5">
        <f t="shared" si="321"/>
        <v>0</v>
      </c>
      <c r="P139" s="5">
        <f t="shared" si="321"/>
        <v>0</v>
      </c>
      <c r="Q139" s="5">
        <f t="shared" si="321"/>
        <v>0</v>
      </c>
      <c r="R139" s="5">
        <f t="shared" si="321"/>
        <v>0</v>
      </c>
      <c r="S139" s="5">
        <f t="shared" si="321"/>
        <v>0</v>
      </c>
      <c r="T139" s="5">
        <f t="shared" si="321"/>
        <v>0</v>
      </c>
      <c r="U139" s="14">
        <f t="shared" si="321"/>
        <v>0</v>
      </c>
      <c r="V139" s="5">
        <f t="shared" si="321"/>
        <v>0</v>
      </c>
      <c r="W139" s="5">
        <f t="shared" si="321"/>
        <v>0</v>
      </c>
      <c r="X139" s="5">
        <f t="shared" si="321"/>
        <v>0</v>
      </c>
      <c r="Y139" s="5">
        <f t="shared" si="321"/>
        <v>0</v>
      </c>
      <c r="Z139" s="5">
        <f t="shared" si="321"/>
        <v>0</v>
      </c>
      <c r="AA139" s="5">
        <f t="shared" si="321"/>
        <v>0</v>
      </c>
      <c r="AB139" s="5">
        <f t="shared" si="321"/>
        <v>0</v>
      </c>
      <c r="AC139" s="5">
        <f t="shared" si="321"/>
        <v>0</v>
      </c>
      <c r="AD139" s="5">
        <f t="shared" si="321"/>
        <v>0</v>
      </c>
      <c r="AE139" s="5">
        <f t="shared" si="321"/>
        <v>0</v>
      </c>
      <c r="AF139" s="5">
        <f t="shared" si="321"/>
        <v>0</v>
      </c>
      <c r="AG139" s="5">
        <f t="shared" si="321"/>
        <v>0</v>
      </c>
      <c r="AH139" s="46"/>
      <c r="AI139" s="5">
        <f t="shared" ref="AI139:AI142" si="322">SUM(J139:U139)</f>
        <v>0</v>
      </c>
      <c r="AJ139" s="5">
        <f>SUM(V139:AG139)</f>
        <v>0</v>
      </c>
      <c r="AL139" s="5">
        <f t="shared" ref="AL139:AL142" si="323">AI139/12</f>
        <v>0</v>
      </c>
      <c r="AM139" s="5">
        <f t="shared" ref="AM139:AM142" si="324">AJ139/12</f>
        <v>0</v>
      </c>
    </row>
    <row r="140" spans="2:39" hidden="1" outlineLevel="2" x14ac:dyDescent="0.3">
      <c r="B140" s="55">
        <f t="shared" ref="B140:B141" si="325">MAX(B139)+1</f>
        <v>2</v>
      </c>
      <c r="C140" s="37">
        <f>$C$19</f>
        <v>0</v>
      </c>
      <c r="D140" s="58"/>
      <c r="E140" s="58"/>
      <c r="F140" s="58"/>
      <c r="G140" s="175"/>
      <c r="H140" s="5" t="str">
        <f>currency</f>
        <v>£</v>
      </c>
      <c r="I140" s="14"/>
      <c r="J140" s="5">
        <f t="shared" ref="J140:AG140" si="326">J59-J122</f>
        <v>0</v>
      </c>
      <c r="K140" s="5">
        <f t="shared" si="326"/>
        <v>0</v>
      </c>
      <c r="L140" s="5">
        <f t="shared" si="326"/>
        <v>0</v>
      </c>
      <c r="M140" s="5">
        <f t="shared" si="326"/>
        <v>0</v>
      </c>
      <c r="N140" s="5">
        <f t="shared" si="326"/>
        <v>0</v>
      </c>
      <c r="O140" s="5">
        <f t="shared" si="326"/>
        <v>0</v>
      </c>
      <c r="P140" s="5">
        <f t="shared" si="326"/>
        <v>0</v>
      </c>
      <c r="Q140" s="5">
        <f t="shared" si="326"/>
        <v>0</v>
      </c>
      <c r="R140" s="5">
        <f t="shared" si="326"/>
        <v>0</v>
      </c>
      <c r="S140" s="5">
        <f t="shared" si="326"/>
        <v>0</v>
      </c>
      <c r="T140" s="5">
        <f t="shared" si="326"/>
        <v>0</v>
      </c>
      <c r="U140" s="14">
        <f t="shared" si="326"/>
        <v>0</v>
      </c>
      <c r="V140" s="5">
        <f t="shared" si="326"/>
        <v>0</v>
      </c>
      <c r="W140" s="5">
        <f t="shared" si="326"/>
        <v>0</v>
      </c>
      <c r="X140" s="5">
        <f t="shared" si="326"/>
        <v>0</v>
      </c>
      <c r="Y140" s="5">
        <f t="shared" si="326"/>
        <v>0</v>
      </c>
      <c r="Z140" s="5">
        <f t="shared" si="326"/>
        <v>0</v>
      </c>
      <c r="AA140" s="5">
        <f t="shared" si="326"/>
        <v>0</v>
      </c>
      <c r="AB140" s="5">
        <f t="shared" si="326"/>
        <v>0</v>
      </c>
      <c r="AC140" s="5">
        <f t="shared" si="326"/>
        <v>0</v>
      </c>
      <c r="AD140" s="5">
        <f t="shared" si="326"/>
        <v>0</v>
      </c>
      <c r="AE140" s="5">
        <f t="shared" si="326"/>
        <v>0</v>
      </c>
      <c r="AF140" s="5">
        <f t="shared" si="326"/>
        <v>0</v>
      </c>
      <c r="AG140" s="5">
        <f t="shared" si="326"/>
        <v>0</v>
      </c>
      <c r="AH140" s="46"/>
      <c r="AI140" s="5">
        <f t="shared" si="322"/>
        <v>0</v>
      </c>
      <c r="AJ140" s="5">
        <f>SUM(V140:AG140)</f>
        <v>0</v>
      </c>
      <c r="AL140" s="5">
        <f t="shared" si="323"/>
        <v>0</v>
      </c>
      <c r="AM140" s="5">
        <f t="shared" si="324"/>
        <v>0</v>
      </c>
    </row>
    <row r="141" spans="2:39" hidden="1" outlineLevel="2" x14ac:dyDescent="0.3">
      <c r="B141" s="55">
        <f t="shared" si="325"/>
        <v>3</v>
      </c>
      <c r="C141" s="56">
        <f>$C$20</f>
        <v>0</v>
      </c>
      <c r="D141" s="59"/>
      <c r="E141" s="59"/>
      <c r="F141" s="59"/>
      <c r="G141" s="176"/>
      <c r="H141" s="36" t="str">
        <f>currency</f>
        <v>£</v>
      </c>
      <c r="I141" s="13"/>
      <c r="J141" s="36">
        <f t="shared" ref="J141:AG141" si="327">J60-J123</f>
        <v>0</v>
      </c>
      <c r="K141" s="36">
        <f t="shared" si="327"/>
        <v>0</v>
      </c>
      <c r="L141" s="36">
        <f t="shared" si="327"/>
        <v>0</v>
      </c>
      <c r="M141" s="36">
        <f t="shared" si="327"/>
        <v>0</v>
      </c>
      <c r="N141" s="36">
        <f t="shared" si="327"/>
        <v>0</v>
      </c>
      <c r="O141" s="36">
        <f t="shared" si="327"/>
        <v>0</v>
      </c>
      <c r="P141" s="36">
        <f t="shared" si="327"/>
        <v>0</v>
      </c>
      <c r="Q141" s="36">
        <f t="shared" si="327"/>
        <v>0</v>
      </c>
      <c r="R141" s="36">
        <f t="shared" si="327"/>
        <v>0</v>
      </c>
      <c r="S141" s="36">
        <f t="shared" si="327"/>
        <v>0</v>
      </c>
      <c r="T141" s="36">
        <f t="shared" si="327"/>
        <v>0</v>
      </c>
      <c r="U141" s="13">
        <f t="shared" si="327"/>
        <v>0</v>
      </c>
      <c r="V141" s="36">
        <f t="shared" si="327"/>
        <v>0</v>
      </c>
      <c r="W141" s="36">
        <f t="shared" si="327"/>
        <v>0</v>
      </c>
      <c r="X141" s="36">
        <f t="shared" si="327"/>
        <v>0</v>
      </c>
      <c r="Y141" s="36">
        <f t="shared" si="327"/>
        <v>0</v>
      </c>
      <c r="Z141" s="36">
        <f t="shared" si="327"/>
        <v>0</v>
      </c>
      <c r="AA141" s="36">
        <f t="shared" si="327"/>
        <v>0</v>
      </c>
      <c r="AB141" s="36">
        <f t="shared" si="327"/>
        <v>0</v>
      </c>
      <c r="AC141" s="36">
        <f t="shared" si="327"/>
        <v>0</v>
      </c>
      <c r="AD141" s="36">
        <f t="shared" si="327"/>
        <v>0</v>
      </c>
      <c r="AE141" s="36">
        <f t="shared" si="327"/>
        <v>0</v>
      </c>
      <c r="AF141" s="36">
        <f t="shared" si="327"/>
        <v>0</v>
      </c>
      <c r="AG141" s="36">
        <f t="shared" si="327"/>
        <v>0</v>
      </c>
      <c r="AH141" s="46"/>
      <c r="AI141" s="36">
        <f t="shared" si="322"/>
        <v>0</v>
      </c>
      <c r="AJ141" s="36">
        <f>SUM(V141:AG141)</f>
        <v>0</v>
      </c>
      <c r="AL141" s="36">
        <f t="shared" si="323"/>
        <v>0</v>
      </c>
      <c r="AM141" s="36">
        <f t="shared" si="324"/>
        <v>0</v>
      </c>
    </row>
    <row r="142" spans="2:39" hidden="1" outlineLevel="1" collapsed="1" x14ac:dyDescent="0.3">
      <c r="C142" s="36" t="s">
        <v>155</v>
      </c>
      <c r="D142" s="36"/>
      <c r="E142" s="36"/>
      <c r="F142" s="36"/>
      <c r="G142" s="36"/>
      <c r="H142" s="36"/>
      <c r="I142" s="13"/>
      <c r="J142" s="36">
        <f t="shared" ref="J142:AG142" si="328">SUM(J139:J141)</f>
        <v>0</v>
      </c>
      <c r="K142" s="36">
        <f t="shared" si="328"/>
        <v>0</v>
      </c>
      <c r="L142" s="36">
        <f t="shared" si="328"/>
        <v>0</v>
      </c>
      <c r="M142" s="36">
        <f t="shared" si="328"/>
        <v>0</v>
      </c>
      <c r="N142" s="36">
        <f t="shared" si="328"/>
        <v>0</v>
      </c>
      <c r="O142" s="36">
        <f t="shared" si="328"/>
        <v>0</v>
      </c>
      <c r="P142" s="36">
        <f t="shared" si="328"/>
        <v>0</v>
      </c>
      <c r="Q142" s="36">
        <f t="shared" si="328"/>
        <v>0</v>
      </c>
      <c r="R142" s="36">
        <f t="shared" si="328"/>
        <v>0</v>
      </c>
      <c r="S142" s="36">
        <f t="shared" si="328"/>
        <v>0</v>
      </c>
      <c r="T142" s="36">
        <f t="shared" si="328"/>
        <v>0</v>
      </c>
      <c r="U142" s="13">
        <f t="shared" si="328"/>
        <v>0</v>
      </c>
      <c r="V142" s="36">
        <f t="shared" si="328"/>
        <v>0</v>
      </c>
      <c r="W142" s="36">
        <f t="shared" si="328"/>
        <v>0</v>
      </c>
      <c r="X142" s="36">
        <f t="shared" si="328"/>
        <v>0</v>
      </c>
      <c r="Y142" s="36">
        <f t="shared" si="328"/>
        <v>0</v>
      </c>
      <c r="Z142" s="36">
        <f t="shared" si="328"/>
        <v>0</v>
      </c>
      <c r="AA142" s="36">
        <f t="shared" si="328"/>
        <v>0</v>
      </c>
      <c r="AB142" s="36">
        <f t="shared" si="328"/>
        <v>0</v>
      </c>
      <c r="AC142" s="36">
        <f t="shared" si="328"/>
        <v>0</v>
      </c>
      <c r="AD142" s="36">
        <f t="shared" si="328"/>
        <v>0</v>
      </c>
      <c r="AE142" s="36">
        <f t="shared" si="328"/>
        <v>0</v>
      </c>
      <c r="AF142" s="36">
        <f t="shared" si="328"/>
        <v>0</v>
      </c>
      <c r="AG142" s="36">
        <f t="shared" si="328"/>
        <v>0</v>
      </c>
      <c r="AH142" s="46"/>
      <c r="AI142" s="50">
        <f t="shared" si="322"/>
        <v>0</v>
      </c>
      <c r="AJ142" s="50">
        <f>SUM(V142:AG142)</f>
        <v>0</v>
      </c>
      <c r="AL142" s="161">
        <f t="shared" si="323"/>
        <v>0</v>
      </c>
      <c r="AM142" s="161">
        <f t="shared" si="324"/>
        <v>0</v>
      </c>
    </row>
    <row r="143" spans="2:39" hidden="1" outlineLevel="1" x14ac:dyDescent="0.3">
      <c r="C143" s="66" t="s">
        <v>156</v>
      </c>
      <c r="D143" s="67"/>
      <c r="E143" s="67"/>
      <c r="F143" s="67"/>
      <c r="G143" s="67"/>
      <c r="H143" s="67" t="str">
        <f>currency</f>
        <v>£</v>
      </c>
      <c r="I143" s="68"/>
      <c r="J143" s="67">
        <f t="shared" ref="J143:AG143" si="329">J130+J137+J142</f>
        <v>-5400</v>
      </c>
      <c r="K143" s="67">
        <f t="shared" si="329"/>
        <v>-5400</v>
      </c>
      <c r="L143" s="67">
        <f t="shared" si="329"/>
        <v>-5400</v>
      </c>
      <c r="M143" s="67">
        <f t="shared" si="329"/>
        <v>-3200</v>
      </c>
      <c r="N143" s="67">
        <f t="shared" si="329"/>
        <v>0</v>
      </c>
      <c r="O143" s="67">
        <f t="shared" si="329"/>
        <v>0</v>
      </c>
      <c r="P143" s="67">
        <f t="shared" si="329"/>
        <v>0</v>
      </c>
      <c r="Q143" s="67">
        <f t="shared" si="329"/>
        <v>0</v>
      </c>
      <c r="R143" s="67">
        <f t="shared" si="329"/>
        <v>0</v>
      </c>
      <c r="S143" s="67">
        <f t="shared" si="329"/>
        <v>0</v>
      </c>
      <c r="T143" s="67">
        <f t="shared" si="329"/>
        <v>0</v>
      </c>
      <c r="U143" s="68">
        <f t="shared" si="329"/>
        <v>0</v>
      </c>
      <c r="V143" s="67">
        <f t="shared" si="329"/>
        <v>0</v>
      </c>
      <c r="W143" s="67">
        <f t="shared" si="329"/>
        <v>0</v>
      </c>
      <c r="X143" s="67">
        <f t="shared" si="329"/>
        <v>0</v>
      </c>
      <c r="Y143" s="67">
        <f t="shared" si="329"/>
        <v>0</v>
      </c>
      <c r="Z143" s="67">
        <f t="shared" si="329"/>
        <v>0</v>
      </c>
      <c r="AA143" s="67">
        <f t="shared" si="329"/>
        <v>0</v>
      </c>
      <c r="AB143" s="67">
        <f t="shared" si="329"/>
        <v>0</v>
      </c>
      <c r="AC143" s="67">
        <f t="shared" si="329"/>
        <v>0</v>
      </c>
      <c r="AD143" s="67">
        <f t="shared" si="329"/>
        <v>0</v>
      </c>
      <c r="AE143" s="67">
        <f t="shared" si="329"/>
        <v>0</v>
      </c>
      <c r="AF143" s="67">
        <f t="shared" si="329"/>
        <v>0</v>
      </c>
      <c r="AG143" s="67">
        <f t="shared" si="329"/>
        <v>0</v>
      </c>
      <c r="AH143" s="46"/>
      <c r="AI143" s="66">
        <f>SUM(J143:U143)</f>
        <v>-19400</v>
      </c>
      <c r="AJ143" s="66">
        <f>SUM(V143:AG143)</f>
        <v>0</v>
      </c>
      <c r="AL143" s="66">
        <f>AI143/12</f>
        <v>-1616.6666666666667</v>
      </c>
      <c r="AM143" s="66">
        <f>AJ143/12</f>
        <v>0</v>
      </c>
    </row>
    <row r="144" spans="2:39" collapsed="1" x14ac:dyDescent="0.3">
      <c r="I144" s="14"/>
      <c r="U144" s="14"/>
      <c r="AH144" s="46"/>
    </row>
    <row r="145" spans="2:39" x14ac:dyDescent="0.3">
      <c r="B145" s="34" t="s">
        <v>174</v>
      </c>
      <c r="I145" s="14"/>
      <c r="U145" s="14"/>
      <c r="AH145" s="46"/>
    </row>
    <row r="146" spans="2:39" hidden="1" outlineLevel="1" x14ac:dyDescent="0.3">
      <c r="B146" s="57" t="s">
        <v>46</v>
      </c>
      <c r="I146" s="14"/>
      <c r="U146" s="14"/>
      <c r="AH146" s="46"/>
    </row>
    <row r="147" spans="2:39" hidden="1" outlineLevel="2" x14ac:dyDescent="0.3">
      <c r="B147" s="55">
        <f ca="1">IFERROR(OFFSET(B147,-1,0)+1,1)</f>
        <v>1</v>
      </c>
      <c r="C147" s="37" t="str">
        <f ca="1">OFFSET('2. Participants'!$B$36,B147,0)</f>
        <v>Clients</v>
      </c>
      <c r="H147" s="5" t="str">
        <f t="shared" ref="H147:H154" si="330">currency</f>
        <v>£</v>
      </c>
      <c r="I147" s="14"/>
      <c r="J147" s="5">
        <f ca="1">SUMIF($C$28:$C$42,$C147,J$28:J$42)</f>
        <v>0</v>
      </c>
      <c r="K147" s="5">
        <f t="shared" ref="K147:Z153" ca="1" si="331">SUMIF($C$28:$C$42,$C147,K$28:K$42)</f>
        <v>0</v>
      </c>
      <c r="L147" s="5">
        <f t="shared" ca="1" si="331"/>
        <v>0</v>
      </c>
      <c r="M147" s="5">
        <f t="shared" ca="1" si="331"/>
        <v>20000</v>
      </c>
      <c r="N147" s="5">
        <f t="shared" ca="1" si="331"/>
        <v>20000</v>
      </c>
      <c r="O147" s="5">
        <f t="shared" ca="1" si="331"/>
        <v>20000</v>
      </c>
      <c r="P147" s="5">
        <f t="shared" ca="1" si="331"/>
        <v>20000</v>
      </c>
      <c r="Q147" s="5">
        <f t="shared" ca="1" si="331"/>
        <v>20000</v>
      </c>
      <c r="R147" s="5">
        <f t="shared" ca="1" si="331"/>
        <v>20000</v>
      </c>
      <c r="S147" s="5">
        <f t="shared" ca="1" si="331"/>
        <v>20000</v>
      </c>
      <c r="T147" s="5">
        <f t="shared" ca="1" si="331"/>
        <v>20000</v>
      </c>
      <c r="U147" s="14">
        <f t="shared" ca="1" si="331"/>
        <v>20000</v>
      </c>
      <c r="V147" s="5">
        <f t="shared" ca="1" si="331"/>
        <v>20000</v>
      </c>
      <c r="W147" s="5">
        <f t="shared" ca="1" si="331"/>
        <v>20000</v>
      </c>
      <c r="X147" s="5">
        <f t="shared" ca="1" si="331"/>
        <v>20000</v>
      </c>
      <c r="Y147" s="5">
        <f t="shared" ca="1" si="331"/>
        <v>20000</v>
      </c>
      <c r="Z147" s="5">
        <f t="shared" ca="1" si="331"/>
        <v>20000</v>
      </c>
      <c r="AA147" s="5">
        <f t="shared" ref="AA147:AG153" ca="1" si="332">SUMIF($C$28:$C$42,$C147,AA$28:AA$42)</f>
        <v>20000</v>
      </c>
      <c r="AB147" s="5">
        <f t="shared" ca="1" si="332"/>
        <v>20000</v>
      </c>
      <c r="AC147" s="5">
        <f t="shared" ca="1" si="332"/>
        <v>20000</v>
      </c>
      <c r="AD147" s="5">
        <f t="shared" ca="1" si="332"/>
        <v>20000</v>
      </c>
      <c r="AE147" s="5">
        <f t="shared" ca="1" si="332"/>
        <v>20000</v>
      </c>
      <c r="AF147" s="5">
        <f t="shared" ca="1" si="332"/>
        <v>20000</v>
      </c>
      <c r="AG147" s="5">
        <f t="shared" ca="1" si="332"/>
        <v>20000</v>
      </c>
      <c r="AH147" s="46"/>
      <c r="AI147" s="5">
        <f ca="1">SUM(J147:U147)</f>
        <v>180000</v>
      </c>
      <c r="AJ147" s="5">
        <f ca="1">SUM(V147:AG147)</f>
        <v>240000</v>
      </c>
      <c r="AL147" s="5">
        <f t="shared" ref="AL147:AL148" ca="1" si="333">AI147/12</f>
        <v>15000</v>
      </c>
      <c r="AM147" s="5">
        <f t="shared" ref="AM147:AM148" ca="1" si="334">AJ147/12</f>
        <v>20000</v>
      </c>
    </row>
    <row r="148" spans="2:39" hidden="1" outlineLevel="2" x14ac:dyDescent="0.3">
      <c r="B148" s="55">
        <f t="shared" ref="B148:B153" ca="1" si="335">IFERROR(OFFSET(B148,-1,0)+1,1)</f>
        <v>2</v>
      </c>
      <c r="C148" s="37" t="str">
        <f ca="1">OFFSET('2. Participants'!$B$36,B148,0)</f>
        <v>Rebecca</v>
      </c>
      <c r="H148" s="5" t="str">
        <f t="shared" si="330"/>
        <v>£</v>
      </c>
      <c r="I148" s="14"/>
      <c r="J148" s="5">
        <f t="shared" ref="J148:J153" ca="1" si="336">SUMIF($C$28:$C$42,$C148,J$28:J$42)</f>
        <v>19000</v>
      </c>
      <c r="K148" s="5">
        <f t="shared" ca="1" si="331"/>
        <v>-1000</v>
      </c>
      <c r="L148" s="5">
        <f t="shared" ca="1" si="331"/>
        <v>-1000</v>
      </c>
      <c r="M148" s="5">
        <f t="shared" ca="1" si="331"/>
        <v>-1000</v>
      </c>
      <c r="N148" s="5">
        <f t="shared" ca="1" si="331"/>
        <v>-1000</v>
      </c>
      <c r="O148" s="5">
        <f t="shared" ca="1" si="331"/>
        <v>-1000</v>
      </c>
      <c r="P148" s="5">
        <f t="shared" ca="1" si="331"/>
        <v>-1000</v>
      </c>
      <c r="Q148" s="5">
        <f t="shared" ca="1" si="331"/>
        <v>-1000</v>
      </c>
      <c r="R148" s="5">
        <f t="shared" ca="1" si="331"/>
        <v>-1000</v>
      </c>
      <c r="S148" s="5">
        <f t="shared" ca="1" si="331"/>
        <v>-1000</v>
      </c>
      <c r="T148" s="5">
        <f t="shared" ca="1" si="331"/>
        <v>-1000</v>
      </c>
      <c r="U148" s="14">
        <f t="shared" ca="1" si="331"/>
        <v>-1000</v>
      </c>
      <c r="V148" s="5">
        <f t="shared" ca="1" si="331"/>
        <v>-1000</v>
      </c>
      <c r="W148" s="5">
        <f t="shared" ca="1" si="331"/>
        <v>-1000</v>
      </c>
      <c r="X148" s="5">
        <f t="shared" ca="1" si="331"/>
        <v>-1000</v>
      </c>
      <c r="Y148" s="5">
        <f t="shared" ca="1" si="331"/>
        <v>-1000</v>
      </c>
      <c r="Z148" s="5">
        <f t="shared" ca="1" si="331"/>
        <v>-1000</v>
      </c>
      <c r="AA148" s="5">
        <f t="shared" ca="1" si="332"/>
        <v>-1000</v>
      </c>
      <c r="AB148" s="5">
        <f t="shared" ca="1" si="332"/>
        <v>-1000</v>
      </c>
      <c r="AC148" s="5">
        <f t="shared" ca="1" si="332"/>
        <v>-1000</v>
      </c>
      <c r="AD148" s="5">
        <f t="shared" ca="1" si="332"/>
        <v>-1000</v>
      </c>
      <c r="AE148" s="5">
        <f t="shared" ca="1" si="332"/>
        <v>-1000</v>
      </c>
      <c r="AF148" s="5">
        <f t="shared" ca="1" si="332"/>
        <v>-1000</v>
      </c>
      <c r="AG148" s="5">
        <f t="shared" ca="1" si="332"/>
        <v>-1000</v>
      </c>
      <c r="AH148" s="46"/>
      <c r="AI148" s="5">
        <f ca="1">SUM(J148:U148)</f>
        <v>8000</v>
      </c>
      <c r="AJ148" s="5">
        <f ca="1">SUM(V148:AG148)</f>
        <v>-12000</v>
      </c>
      <c r="AL148" s="5">
        <f t="shared" ca="1" si="333"/>
        <v>666.66666666666663</v>
      </c>
      <c r="AM148" s="5">
        <f t="shared" ca="1" si="334"/>
        <v>-1000</v>
      </c>
    </row>
    <row r="149" spans="2:39" hidden="1" outlineLevel="2" x14ac:dyDescent="0.3">
      <c r="B149" s="55">
        <f t="shared" ca="1" si="335"/>
        <v>3</v>
      </c>
      <c r="C149" s="37" t="str">
        <f ca="1">OFFSET('2. Participants'!$B$36,B149,0)</f>
        <v>Kate</v>
      </c>
      <c r="H149" s="5" t="str">
        <f t="shared" si="330"/>
        <v>£</v>
      </c>
      <c r="I149" s="14"/>
      <c r="J149" s="5">
        <f t="shared" ca="1" si="336"/>
        <v>-1200</v>
      </c>
      <c r="K149" s="5">
        <f t="shared" ca="1" si="331"/>
        <v>-1200</v>
      </c>
      <c r="L149" s="5">
        <f t="shared" ca="1" si="331"/>
        <v>-1200</v>
      </c>
      <c r="M149" s="5">
        <f t="shared" ca="1" si="331"/>
        <v>-1200</v>
      </c>
      <c r="N149" s="5">
        <f t="shared" ca="1" si="331"/>
        <v>-1200</v>
      </c>
      <c r="O149" s="5">
        <f t="shared" ca="1" si="331"/>
        <v>-1200</v>
      </c>
      <c r="P149" s="5">
        <f t="shared" ca="1" si="331"/>
        <v>-1200</v>
      </c>
      <c r="Q149" s="5">
        <f t="shared" ca="1" si="331"/>
        <v>-1200</v>
      </c>
      <c r="R149" s="5">
        <f t="shared" ca="1" si="331"/>
        <v>-1200</v>
      </c>
      <c r="S149" s="5">
        <f t="shared" ca="1" si="331"/>
        <v>-1200</v>
      </c>
      <c r="T149" s="5">
        <f t="shared" ca="1" si="331"/>
        <v>-1200</v>
      </c>
      <c r="U149" s="14">
        <f t="shared" ca="1" si="331"/>
        <v>-1200</v>
      </c>
      <c r="V149" s="5">
        <f t="shared" ca="1" si="331"/>
        <v>-1200</v>
      </c>
      <c r="W149" s="5">
        <f t="shared" ca="1" si="331"/>
        <v>-1200</v>
      </c>
      <c r="X149" s="5">
        <f t="shared" ca="1" si="331"/>
        <v>-1200</v>
      </c>
      <c r="Y149" s="5">
        <f t="shared" ca="1" si="331"/>
        <v>-1200</v>
      </c>
      <c r="Z149" s="5">
        <f t="shared" ca="1" si="331"/>
        <v>-1200</v>
      </c>
      <c r="AA149" s="5">
        <f t="shared" ca="1" si="332"/>
        <v>-1200</v>
      </c>
      <c r="AB149" s="5">
        <f t="shared" ca="1" si="332"/>
        <v>-1200</v>
      </c>
      <c r="AC149" s="5">
        <f t="shared" ca="1" si="332"/>
        <v>-1200</v>
      </c>
      <c r="AD149" s="5">
        <f t="shared" ca="1" si="332"/>
        <v>-1200</v>
      </c>
      <c r="AE149" s="5">
        <f t="shared" ca="1" si="332"/>
        <v>-1200</v>
      </c>
      <c r="AF149" s="5">
        <f t="shared" ca="1" si="332"/>
        <v>-1200</v>
      </c>
      <c r="AG149" s="5">
        <f t="shared" ca="1" si="332"/>
        <v>-1200</v>
      </c>
      <c r="AH149" s="46"/>
    </row>
    <row r="150" spans="2:39" hidden="1" outlineLevel="2" x14ac:dyDescent="0.3">
      <c r="B150" s="55">
        <f t="shared" ca="1" si="335"/>
        <v>4</v>
      </c>
      <c r="C150" s="37" t="str">
        <f ca="1">OFFSET('2. Participants'!$B$36,B150,0)</f>
        <v>Andrew</v>
      </c>
      <c r="H150" s="5" t="str">
        <f t="shared" si="330"/>
        <v>£</v>
      </c>
      <c r="I150" s="14"/>
      <c r="J150" s="5">
        <f t="shared" ca="1" si="336"/>
        <v>-1200</v>
      </c>
      <c r="K150" s="5">
        <f t="shared" ca="1" si="331"/>
        <v>-1200</v>
      </c>
      <c r="L150" s="5">
        <f t="shared" ca="1" si="331"/>
        <v>-1200</v>
      </c>
      <c r="M150" s="5">
        <f t="shared" ca="1" si="331"/>
        <v>-1200</v>
      </c>
      <c r="N150" s="5">
        <f t="shared" ca="1" si="331"/>
        <v>-1200</v>
      </c>
      <c r="O150" s="5">
        <f t="shared" ca="1" si="331"/>
        <v>-1200</v>
      </c>
      <c r="P150" s="5">
        <f t="shared" ca="1" si="331"/>
        <v>-1200</v>
      </c>
      <c r="Q150" s="5">
        <f t="shared" ca="1" si="331"/>
        <v>-1200</v>
      </c>
      <c r="R150" s="5">
        <f t="shared" ca="1" si="331"/>
        <v>-1200</v>
      </c>
      <c r="S150" s="5">
        <f t="shared" ca="1" si="331"/>
        <v>-1200</v>
      </c>
      <c r="T150" s="5">
        <f t="shared" ca="1" si="331"/>
        <v>-1200</v>
      </c>
      <c r="U150" s="14">
        <f t="shared" ca="1" si="331"/>
        <v>-1200</v>
      </c>
      <c r="V150" s="5">
        <f t="shared" ca="1" si="331"/>
        <v>-1200</v>
      </c>
      <c r="W150" s="5">
        <f t="shared" ca="1" si="331"/>
        <v>-1200</v>
      </c>
      <c r="X150" s="5">
        <f t="shared" ca="1" si="331"/>
        <v>-1200</v>
      </c>
      <c r="Y150" s="5">
        <f t="shared" ca="1" si="331"/>
        <v>-1200</v>
      </c>
      <c r="Z150" s="5">
        <f t="shared" ca="1" si="331"/>
        <v>-1200</v>
      </c>
      <c r="AA150" s="5">
        <f t="shared" ca="1" si="332"/>
        <v>-1200</v>
      </c>
      <c r="AB150" s="5">
        <f t="shared" ca="1" si="332"/>
        <v>-1200</v>
      </c>
      <c r="AC150" s="5">
        <f t="shared" ca="1" si="332"/>
        <v>-1200</v>
      </c>
      <c r="AD150" s="5">
        <f t="shared" ca="1" si="332"/>
        <v>-1200</v>
      </c>
      <c r="AE150" s="5">
        <f t="shared" ca="1" si="332"/>
        <v>-1200</v>
      </c>
      <c r="AF150" s="5">
        <f t="shared" ca="1" si="332"/>
        <v>-1200</v>
      </c>
      <c r="AG150" s="5">
        <f t="shared" ca="1" si="332"/>
        <v>-1200</v>
      </c>
      <c r="AH150" s="46"/>
    </row>
    <row r="151" spans="2:39" hidden="1" outlineLevel="2" x14ac:dyDescent="0.3">
      <c r="B151" s="55">
        <f t="shared" ca="1" si="335"/>
        <v>5</v>
      </c>
      <c r="C151" s="37" t="str">
        <f ca="1">OFFSET('2. Participants'!$B$36,B151,0)</f>
        <v>Suppliers</v>
      </c>
      <c r="H151" s="5" t="str">
        <f t="shared" si="330"/>
        <v>£</v>
      </c>
      <c r="I151" s="14"/>
      <c r="J151" s="5">
        <f t="shared" ca="1" si="336"/>
        <v>-2000</v>
      </c>
      <c r="K151" s="5">
        <f t="shared" ca="1" si="331"/>
        <v>-2000</v>
      </c>
      <c r="L151" s="5">
        <f t="shared" ca="1" si="331"/>
        <v>-2000</v>
      </c>
      <c r="M151" s="5">
        <f t="shared" ca="1" si="331"/>
        <v>-2000</v>
      </c>
      <c r="N151" s="5">
        <f t="shared" ca="1" si="331"/>
        <v>-2000</v>
      </c>
      <c r="O151" s="5">
        <f t="shared" ca="1" si="331"/>
        <v>-2000</v>
      </c>
      <c r="P151" s="5">
        <f t="shared" ca="1" si="331"/>
        <v>-2000</v>
      </c>
      <c r="Q151" s="5">
        <f t="shared" ca="1" si="331"/>
        <v>-2000</v>
      </c>
      <c r="R151" s="5">
        <f t="shared" ca="1" si="331"/>
        <v>-2000</v>
      </c>
      <c r="S151" s="5">
        <f t="shared" ca="1" si="331"/>
        <v>-2000</v>
      </c>
      <c r="T151" s="5">
        <f t="shared" ca="1" si="331"/>
        <v>-2000</v>
      </c>
      <c r="U151" s="14">
        <f t="shared" ca="1" si="331"/>
        <v>-2000</v>
      </c>
      <c r="V151" s="5">
        <f t="shared" ca="1" si="331"/>
        <v>-2000</v>
      </c>
      <c r="W151" s="5">
        <f t="shared" ca="1" si="331"/>
        <v>-2000</v>
      </c>
      <c r="X151" s="5">
        <f t="shared" ca="1" si="331"/>
        <v>-2000</v>
      </c>
      <c r="Y151" s="5">
        <f t="shared" ca="1" si="331"/>
        <v>-2000</v>
      </c>
      <c r="Z151" s="5">
        <f t="shared" ca="1" si="331"/>
        <v>-2000</v>
      </c>
      <c r="AA151" s="5">
        <f t="shared" ca="1" si="332"/>
        <v>-2000</v>
      </c>
      <c r="AB151" s="5">
        <f t="shared" ca="1" si="332"/>
        <v>-2000</v>
      </c>
      <c r="AC151" s="5">
        <f t="shared" ca="1" si="332"/>
        <v>-2000</v>
      </c>
      <c r="AD151" s="5">
        <f t="shared" ca="1" si="332"/>
        <v>-2000</v>
      </c>
      <c r="AE151" s="5">
        <f t="shared" ca="1" si="332"/>
        <v>-2000</v>
      </c>
      <c r="AF151" s="5">
        <f t="shared" ca="1" si="332"/>
        <v>-2000</v>
      </c>
      <c r="AG151" s="5">
        <f t="shared" ca="1" si="332"/>
        <v>-2000</v>
      </c>
      <c r="AH151" s="46"/>
    </row>
    <row r="152" spans="2:39" hidden="1" outlineLevel="2" x14ac:dyDescent="0.3">
      <c r="B152" s="55">
        <f t="shared" ca="1" si="335"/>
        <v>6</v>
      </c>
      <c r="C152" s="37">
        <f ca="1">OFFSET('2. Participants'!$B$36,B152,0)</f>
        <v>0</v>
      </c>
      <c r="H152" s="5" t="str">
        <f t="shared" si="330"/>
        <v>£</v>
      </c>
      <c r="I152" s="14"/>
      <c r="J152" s="5">
        <f t="shared" ca="1" si="336"/>
        <v>0</v>
      </c>
      <c r="K152" s="5">
        <f t="shared" ca="1" si="331"/>
        <v>0</v>
      </c>
      <c r="L152" s="5">
        <f t="shared" ca="1" si="331"/>
        <v>0</v>
      </c>
      <c r="M152" s="5">
        <f t="shared" ca="1" si="331"/>
        <v>0</v>
      </c>
      <c r="N152" s="5">
        <f t="shared" ca="1" si="331"/>
        <v>0</v>
      </c>
      <c r="O152" s="5">
        <f t="shared" ca="1" si="331"/>
        <v>0</v>
      </c>
      <c r="P152" s="5">
        <f t="shared" ca="1" si="331"/>
        <v>0</v>
      </c>
      <c r="Q152" s="5">
        <f t="shared" ca="1" si="331"/>
        <v>0</v>
      </c>
      <c r="R152" s="5">
        <f t="shared" ca="1" si="331"/>
        <v>0</v>
      </c>
      <c r="S152" s="5">
        <f t="shared" ca="1" si="331"/>
        <v>0</v>
      </c>
      <c r="T152" s="5">
        <f t="shared" ca="1" si="331"/>
        <v>0</v>
      </c>
      <c r="U152" s="14">
        <f t="shared" ca="1" si="331"/>
        <v>0</v>
      </c>
      <c r="V152" s="5">
        <f t="shared" ca="1" si="331"/>
        <v>0</v>
      </c>
      <c r="W152" s="5">
        <f t="shared" ca="1" si="331"/>
        <v>0</v>
      </c>
      <c r="X152" s="5">
        <f t="shared" ca="1" si="331"/>
        <v>0</v>
      </c>
      <c r="Y152" s="5">
        <f t="shared" ca="1" si="331"/>
        <v>0</v>
      </c>
      <c r="Z152" s="5">
        <f t="shared" ca="1" si="331"/>
        <v>0</v>
      </c>
      <c r="AA152" s="5">
        <f t="shared" ca="1" si="332"/>
        <v>0</v>
      </c>
      <c r="AB152" s="5">
        <f t="shared" ca="1" si="332"/>
        <v>0</v>
      </c>
      <c r="AC152" s="5">
        <f t="shared" ca="1" si="332"/>
        <v>0</v>
      </c>
      <c r="AD152" s="5">
        <f t="shared" ca="1" si="332"/>
        <v>0</v>
      </c>
      <c r="AE152" s="5">
        <f t="shared" ca="1" si="332"/>
        <v>0</v>
      </c>
      <c r="AF152" s="5">
        <f t="shared" ca="1" si="332"/>
        <v>0</v>
      </c>
      <c r="AG152" s="5">
        <f t="shared" ca="1" si="332"/>
        <v>0</v>
      </c>
      <c r="AH152" s="46"/>
    </row>
    <row r="153" spans="2:39" hidden="1" outlineLevel="2" x14ac:dyDescent="0.3">
      <c r="B153" s="55">
        <f t="shared" ca="1" si="335"/>
        <v>7</v>
      </c>
      <c r="C153" s="37">
        <f ca="1">OFFSET('2. Participants'!$B$36,B153,0)</f>
        <v>0</v>
      </c>
      <c r="H153" s="5" t="str">
        <f t="shared" si="330"/>
        <v>£</v>
      </c>
      <c r="I153" s="14"/>
      <c r="J153" s="5">
        <f t="shared" ca="1" si="336"/>
        <v>0</v>
      </c>
      <c r="K153" s="5">
        <f t="shared" ca="1" si="331"/>
        <v>0</v>
      </c>
      <c r="L153" s="5">
        <f t="shared" ca="1" si="331"/>
        <v>0</v>
      </c>
      <c r="M153" s="5">
        <f t="shared" ca="1" si="331"/>
        <v>0</v>
      </c>
      <c r="N153" s="5">
        <f t="shared" ca="1" si="331"/>
        <v>0</v>
      </c>
      <c r="O153" s="5">
        <f t="shared" ca="1" si="331"/>
        <v>0</v>
      </c>
      <c r="P153" s="5">
        <f t="shared" ca="1" si="331"/>
        <v>0</v>
      </c>
      <c r="Q153" s="5">
        <f t="shared" ca="1" si="331"/>
        <v>0</v>
      </c>
      <c r="R153" s="5">
        <f t="shared" ca="1" si="331"/>
        <v>0</v>
      </c>
      <c r="S153" s="5">
        <f t="shared" ca="1" si="331"/>
        <v>0</v>
      </c>
      <c r="T153" s="5">
        <f t="shared" ca="1" si="331"/>
        <v>0</v>
      </c>
      <c r="U153" s="14">
        <f t="shared" ca="1" si="331"/>
        <v>0</v>
      </c>
      <c r="V153" s="5">
        <f t="shared" ca="1" si="331"/>
        <v>0</v>
      </c>
      <c r="W153" s="5">
        <f t="shared" ca="1" si="331"/>
        <v>0</v>
      </c>
      <c r="X153" s="5">
        <f t="shared" ca="1" si="331"/>
        <v>0</v>
      </c>
      <c r="Y153" s="5">
        <f t="shared" ca="1" si="331"/>
        <v>0</v>
      </c>
      <c r="Z153" s="5">
        <f t="shared" ca="1" si="331"/>
        <v>0</v>
      </c>
      <c r="AA153" s="5">
        <f t="shared" ca="1" si="332"/>
        <v>0</v>
      </c>
      <c r="AB153" s="5">
        <f t="shared" ca="1" si="332"/>
        <v>0</v>
      </c>
      <c r="AC153" s="5">
        <f t="shared" ca="1" si="332"/>
        <v>0</v>
      </c>
      <c r="AD153" s="5">
        <f t="shared" ca="1" si="332"/>
        <v>0</v>
      </c>
      <c r="AE153" s="5">
        <f t="shared" ca="1" si="332"/>
        <v>0</v>
      </c>
      <c r="AF153" s="5">
        <f t="shared" ca="1" si="332"/>
        <v>0</v>
      </c>
      <c r="AG153" s="5">
        <f t="shared" ca="1" si="332"/>
        <v>0</v>
      </c>
      <c r="AH153" s="46"/>
    </row>
    <row r="154" spans="2:39" hidden="1" outlineLevel="2" x14ac:dyDescent="0.3">
      <c r="C154" s="35" t="s">
        <v>170</v>
      </c>
      <c r="D154" s="35"/>
      <c r="E154" s="35"/>
      <c r="F154" s="35"/>
      <c r="G154" s="35"/>
      <c r="H154" s="35" t="str">
        <f t="shared" si="330"/>
        <v>£</v>
      </c>
      <c r="I154" s="41"/>
      <c r="J154" s="35">
        <f ca="1">SUM(J147:J153)</f>
        <v>14600</v>
      </c>
      <c r="K154" s="35">
        <f t="shared" ref="K154:AG154" ca="1" si="337">SUM(K147:K153)</f>
        <v>-5400</v>
      </c>
      <c r="L154" s="35">
        <f t="shared" ca="1" si="337"/>
        <v>-5400</v>
      </c>
      <c r="M154" s="35">
        <f t="shared" ca="1" si="337"/>
        <v>14600</v>
      </c>
      <c r="N154" s="35">
        <f t="shared" ca="1" si="337"/>
        <v>14600</v>
      </c>
      <c r="O154" s="35">
        <f t="shared" ca="1" si="337"/>
        <v>14600</v>
      </c>
      <c r="P154" s="35">
        <f t="shared" ca="1" si="337"/>
        <v>14600</v>
      </c>
      <c r="Q154" s="35">
        <f t="shared" ca="1" si="337"/>
        <v>14600</v>
      </c>
      <c r="R154" s="35">
        <f t="shared" ca="1" si="337"/>
        <v>14600</v>
      </c>
      <c r="S154" s="35">
        <f t="shared" ca="1" si="337"/>
        <v>14600</v>
      </c>
      <c r="T154" s="35">
        <f t="shared" ca="1" si="337"/>
        <v>14600</v>
      </c>
      <c r="U154" s="41">
        <f t="shared" ca="1" si="337"/>
        <v>14600</v>
      </c>
      <c r="V154" s="35">
        <f t="shared" ca="1" si="337"/>
        <v>14600</v>
      </c>
      <c r="W154" s="35">
        <f t="shared" ca="1" si="337"/>
        <v>14600</v>
      </c>
      <c r="X154" s="35">
        <f t="shared" ca="1" si="337"/>
        <v>14600</v>
      </c>
      <c r="Y154" s="35">
        <f t="shared" ca="1" si="337"/>
        <v>14600</v>
      </c>
      <c r="Z154" s="35">
        <f t="shared" ca="1" si="337"/>
        <v>14600</v>
      </c>
      <c r="AA154" s="35">
        <f t="shared" ca="1" si="337"/>
        <v>14600</v>
      </c>
      <c r="AB154" s="35">
        <f t="shared" ca="1" si="337"/>
        <v>14600</v>
      </c>
      <c r="AC154" s="35">
        <f t="shared" ca="1" si="337"/>
        <v>14600</v>
      </c>
      <c r="AD154" s="35">
        <f t="shared" ca="1" si="337"/>
        <v>14600</v>
      </c>
      <c r="AE154" s="35">
        <f t="shared" ca="1" si="337"/>
        <v>14600</v>
      </c>
      <c r="AF154" s="35">
        <f t="shared" ca="1" si="337"/>
        <v>14600</v>
      </c>
      <c r="AG154" s="35">
        <f t="shared" ca="1" si="337"/>
        <v>14600</v>
      </c>
      <c r="AH154" s="46"/>
      <c r="AI154" s="35">
        <f ca="1">SUM(J154:U154)</f>
        <v>135200</v>
      </c>
      <c r="AJ154" s="35">
        <f ca="1">SUM(V154:AG154)</f>
        <v>175200</v>
      </c>
      <c r="AL154" s="35">
        <f t="shared" ref="AL154" ca="1" si="338">AI154/12</f>
        <v>11266.666666666666</v>
      </c>
      <c r="AM154" s="35">
        <f t="shared" ref="AM154" ca="1" si="339">AJ154/12</f>
        <v>14600</v>
      </c>
    </row>
    <row r="155" spans="2:39" hidden="1" outlineLevel="2" x14ac:dyDescent="0.3">
      <c r="I155" s="14"/>
      <c r="U155" s="14"/>
      <c r="AH155" s="46"/>
    </row>
    <row r="156" spans="2:39" hidden="1" outlineLevel="1" collapsed="1" x14ac:dyDescent="0.3">
      <c r="B156" s="57" t="s">
        <v>47</v>
      </c>
      <c r="I156" s="14"/>
      <c r="U156" s="14"/>
      <c r="AH156" s="46"/>
    </row>
    <row r="157" spans="2:39" hidden="1" outlineLevel="2" x14ac:dyDescent="0.3">
      <c r="B157" s="55">
        <f ca="1">IFERROR(OFFSET(B157,-1,0)+1,1)</f>
        <v>1</v>
      </c>
      <c r="C157" s="37" t="str">
        <f ca="1">OFFSET('2. Participants'!$B$36,B157,0)</f>
        <v>Clients</v>
      </c>
      <c r="H157" s="5" t="str">
        <f t="shared" ref="H157:H164" si="340">currency</f>
        <v>£</v>
      </c>
      <c r="I157" s="14"/>
      <c r="J157" s="5">
        <f ca="1">SUMIF($C$109:$C$123,$C157,J$109:J$123)</f>
        <v>0</v>
      </c>
      <c r="K157" s="5">
        <f t="shared" ref="K157:Z163" ca="1" si="341">SUMIF($C$109:$C$123,$C157,K$109:K$123)</f>
        <v>0</v>
      </c>
      <c r="L157" s="5">
        <f t="shared" ca="1" si="341"/>
        <v>0</v>
      </c>
      <c r="M157" s="5">
        <f t="shared" ca="1" si="341"/>
        <v>0</v>
      </c>
      <c r="N157" s="5">
        <f t="shared" ca="1" si="341"/>
        <v>0</v>
      </c>
      <c r="O157" s="5">
        <f t="shared" ca="1" si="341"/>
        <v>0</v>
      </c>
      <c r="P157" s="5">
        <f t="shared" ca="1" si="341"/>
        <v>0</v>
      </c>
      <c r="Q157" s="5">
        <f t="shared" ca="1" si="341"/>
        <v>0</v>
      </c>
      <c r="R157" s="5">
        <f t="shared" ca="1" si="341"/>
        <v>0</v>
      </c>
      <c r="S157" s="5">
        <f t="shared" ca="1" si="341"/>
        <v>0</v>
      </c>
      <c r="T157" s="5">
        <f t="shared" ca="1" si="341"/>
        <v>0</v>
      </c>
      <c r="U157" s="14">
        <f t="shared" ca="1" si="341"/>
        <v>0</v>
      </c>
      <c r="V157" s="5">
        <f t="shared" ca="1" si="341"/>
        <v>0</v>
      </c>
      <c r="W157" s="5">
        <f t="shared" ca="1" si="341"/>
        <v>0</v>
      </c>
      <c r="X157" s="5">
        <f t="shared" ca="1" si="341"/>
        <v>0</v>
      </c>
      <c r="Y157" s="5">
        <f t="shared" ca="1" si="341"/>
        <v>0</v>
      </c>
      <c r="Z157" s="5">
        <f t="shared" ca="1" si="341"/>
        <v>0</v>
      </c>
      <c r="AA157" s="5">
        <f t="shared" ref="AA157:AG163" ca="1" si="342">SUMIF($C$109:$C$123,$C157,AA$109:AA$123)</f>
        <v>0</v>
      </c>
      <c r="AB157" s="5">
        <f t="shared" ca="1" si="342"/>
        <v>0</v>
      </c>
      <c r="AC157" s="5">
        <f t="shared" ca="1" si="342"/>
        <v>0</v>
      </c>
      <c r="AD157" s="5">
        <f t="shared" ca="1" si="342"/>
        <v>0</v>
      </c>
      <c r="AE157" s="5">
        <f t="shared" ca="1" si="342"/>
        <v>0</v>
      </c>
      <c r="AF157" s="5">
        <f t="shared" ca="1" si="342"/>
        <v>0</v>
      </c>
      <c r="AG157" s="5">
        <f t="shared" ca="1" si="342"/>
        <v>0</v>
      </c>
      <c r="AH157" s="46"/>
      <c r="AI157" s="5">
        <f ca="1">SUM(J157:U157)</f>
        <v>0</v>
      </c>
      <c r="AJ157" s="5">
        <f ca="1">SUM(V157:AG157)</f>
        <v>0</v>
      </c>
      <c r="AL157" s="5">
        <f t="shared" ref="AL157:AL158" ca="1" si="343">AI157/12</f>
        <v>0</v>
      </c>
      <c r="AM157" s="5">
        <f t="shared" ref="AM157:AM158" ca="1" si="344">AJ157/12</f>
        <v>0</v>
      </c>
    </row>
    <row r="158" spans="2:39" hidden="1" outlineLevel="2" x14ac:dyDescent="0.3">
      <c r="B158" s="55">
        <f t="shared" ref="B158:B163" ca="1" si="345">IFERROR(OFFSET(B158,-1,0)+1,1)</f>
        <v>2</v>
      </c>
      <c r="C158" s="37" t="str">
        <f ca="1">OFFSET('2. Participants'!$B$36,B158,0)</f>
        <v>Rebecca</v>
      </c>
      <c r="H158" s="5" t="str">
        <f t="shared" si="340"/>
        <v>£</v>
      </c>
      <c r="I158" s="14"/>
      <c r="J158" s="5">
        <f t="shared" ref="J158:J163" ca="1" si="346">SUMIF($C$109:$C$123,$C158,J$109:J$123)</f>
        <v>0</v>
      </c>
      <c r="K158" s="5">
        <f t="shared" ca="1" si="341"/>
        <v>0</v>
      </c>
      <c r="L158" s="5">
        <f t="shared" ca="1" si="341"/>
        <v>0</v>
      </c>
      <c r="M158" s="5">
        <f t="shared" ca="1" si="341"/>
        <v>-1222.2222222222222</v>
      </c>
      <c r="N158" s="5">
        <f t="shared" ca="1" si="341"/>
        <v>-3000</v>
      </c>
      <c r="O158" s="5">
        <f t="shared" ca="1" si="341"/>
        <v>-3000</v>
      </c>
      <c r="P158" s="5">
        <f t="shared" ca="1" si="341"/>
        <v>-3000</v>
      </c>
      <c r="Q158" s="5">
        <f t="shared" ca="1" si="341"/>
        <v>-3000</v>
      </c>
      <c r="R158" s="5">
        <f t="shared" ca="1" si="341"/>
        <v>-3000</v>
      </c>
      <c r="S158" s="5">
        <f t="shared" ca="1" si="341"/>
        <v>-3000</v>
      </c>
      <c r="T158" s="5">
        <f t="shared" ca="1" si="341"/>
        <v>-3000</v>
      </c>
      <c r="U158" s="14">
        <f t="shared" ca="1" si="341"/>
        <v>-3000</v>
      </c>
      <c r="V158" s="5">
        <f t="shared" ca="1" si="341"/>
        <v>-3000</v>
      </c>
      <c r="W158" s="5">
        <f t="shared" ca="1" si="341"/>
        <v>-3000</v>
      </c>
      <c r="X158" s="5">
        <f t="shared" ca="1" si="341"/>
        <v>-3000</v>
      </c>
      <c r="Y158" s="5">
        <f t="shared" ca="1" si="341"/>
        <v>-3000</v>
      </c>
      <c r="Z158" s="5">
        <f t="shared" ca="1" si="341"/>
        <v>-3000</v>
      </c>
      <c r="AA158" s="5">
        <f t="shared" ca="1" si="342"/>
        <v>-3000</v>
      </c>
      <c r="AB158" s="5">
        <f t="shared" ca="1" si="342"/>
        <v>-3000</v>
      </c>
      <c r="AC158" s="5">
        <f t="shared" ca="1" si="342"/>
        <v>-3000</v>
      </c>
      <c r="AD158" s="5">
        <f t="shared" ca="1" si="342"/>
        <v>-3000</v>
      </c>
      <c r="AE158" s="5">
        <f t="shared" ca="1" si="342"/>
        <v>-3000</v>
      </c>
      <c r="AF158" s="5">
        <f t="shared" ca="1" si="342"/>
        <v>-3000</v>
      </c>
      <c r="AG158" s="5">
        <f t="shared" ca="1" si="342"/>
        <v>-3000</v>
      </c>
      <c r="AH158" s="46"/>
      <c r="AI158" s="5">
        <f ca="1">SUM(J158:U158)</f>
        <v>-25222.222222222223</v>
      </c>
      <c r="AJ158" s="5">
        <f ca="1">SUM(V158:AG158)</f>
        <v>-36000</v>
      </c>
      <c r="AL158" s="5">
        <f t="shared" ca="1" si="343"/>
        <v>-2101.8518518518517</v>
      </c>
      <c r="AM158" s="5">
        <f t="shared" ca="1" si="344"/>
        <v>-3000</v>
      </c>
    </row>
    <row r="159" spans="2:39" hidden="1" outlineLevel="2" x14ac:dyDescent="0.3">
      <c r="B159" s="55">
        <f t="shared" ca="1" si="345"/>
        <v>3</v>
      </c>
      <c r="C159" s="37" t="str">
        <f ca="1">OFFSET('2. Participants'!$B$36,B159,0)</f>
        <v>Kate</v>
      </c>
      <c r="H159" s="5" t="str">
        <f t="shared" si="340"/>
        <v>£</v>
      </c>
      <c r="I159" s="14"/>
      <c r="J159" s="5">
        <f t="shared" ca="1" si="346"/>
        <v>0</v>
      </c>
      <c r="K159" s="5">
        <f t="shared" ca="1" si="341"/>
        <v>0</v>
      </c>
      <c r="L159" s="5">
        <f t="shared" ca="1" si="341"/>
        <v>0</v>
      </c>
      <c r="M159" s="5">
        <f t="shared" ca="1" si="341"/>
        <v>-488.88888888888886</v>
      </c>
      <c r="N159" s="5">
        <f t="shared" ca="1" si="341"/>
        <v>-1200</v>
      </c>
      <c r="O159" s="5">
        <f t="shared" ca="1" si="341"/>
        <v>-1200</v>
      </c>
      <c r="P159" s="5">
        <f t="shared" ca="1" si="341"/>
        <v>-1200</v>
      </c>
      <c r="Q159" s="5">
        <f t="shared" ca="1" si="341"/>
        <v>-1200</v>
      </c>
      <c r="R159" s="5">
        <f t="shared" ca="1" si="341"/>
        <v>-1200</v>
      </c>
      <c r="S159" s="5">
        <f t="shared" ca="1" si="341"/>
        <v>-1200</v>
      </c>
      <c r="T159" s="5">
        <f t="shared" ca="1" si="341"/>
        <v>-1200</v>
      </c>
      <c r="U159" s="14">
        <f t="shared" ca="1" si="341"/>
        <v>-1200</v>
      </c>
      <c r="V159" s="5">
        <f t="shared" ca="1" si="341"/>
        <v>-1200</v>
      </c>
      <c r="W159" s="5">
        <f t="shared" ca="1" si="341"/>
        <v>-1200</v>
      </c>
      <c r="X159" s="5">
        <f t="shared" ca="1" si="341"/>
        <v>-1200</v>
      </c>
      <c r="Y159" s="5">
        <f t="shared" ca="1" si="341"/>
        <v>-1200</v>
      </c>
      <c r="Z159" s="5">
        <f t="shared" ca="1" si="341"/>
        <v>-1200</v>
      </c>
      <c r="AA159" s="5">
        <f t="shared" ca="1" si="342"/>
        <v>-1200</v>
      </c>
      <c r="AB159" s="5">
        <f t="shared" ca="1" si="342"/>
        <v>-1200</v>
      </c>
      <c r="AC159" s="5">
        <f t="shared" ca="1" si="342"/>
        <v>-1200</v>
      </c>
      <c r="AD159" s="5">
        <f t="shared" ca="1" si="342"/>
        <v>-1200</v>
      </c>
      <c r="AE159" s="5">
        <f t="shared" ca="1" si="342"/>
        <v>-1200</v>
      </c>
      <c r="AF159" s="5">
        <f t="shared" ca="1" si="342"/>
        <v>-1200</v>
      </c>
      <c r="AG159" s="5">
        <f t="shared" ca="1" si="342"/>
        <v>-1200</v>
      </c>
      <c r="AH159" s="46"/>
    </row>
    <row r="160" spans="2:39" hidden="1" outlineLevel="2" x14ac:dyDescent="0.3">
      <c r="B160" s="55">
        <f t="shared" ca="1" si="345"/>
        <v>4</v>
      </c>
      <c r="C160" s="37" t="str">
        <f ca="1">OFFSET('2. Participants'!$B$36,B160,0)</f>
        <v>Andrew</v>
      </c>
      <c r="H160" s="5" t="str">
        <f t="shared" si="340"/>
        <v>£</v>
      </c>
      <c r="I160" s="14"/>
      <c r="J160" s="5">
        <f t="shared" ca="1" si="346"/>
        <v>0</v>
      </c>
      <c r="K160" s="5">
        <f t="shared" ca="1" si="341"/>
        <v>0</v>
      </c>
      <c r="L160" s="5">
        <f t="shared" ca="1" si="341"/>
        <v>0</v>
      </c>
      <c r="M160" s="5">
        <f t="shared" ca="1" si="341"/>
        <v>-488.88888888888886</v>
      </c>
      <c r="N160" s="5">
        <f t="shared" ca="1" si="341"/>
        <v>-1200</v>
      </c>
      <c r="O160" s="5">
        <f t="shared" ca="1" si="341"/>
        <v>-1200</v>
      </c>
      <c r="P160" s="5">
        <f t="shared" ca="1" si="341"/>
        <v>-1200</v>
      </c>
      <c r="Q160" s="5">
        <f t="shared" ca="1" si="341"/>
        <v>-1200</v>
      </c>
      <c r="R160" s="5">
        <f t="shared" ca="1" si="341"/>
        <v>-1200</v>
      </c>
      <c r="S160" s="5">
        <f t="shared" ca="1" si="341"/>
        <v>-1200</v>
      </c>
      <c r="T160" s="5">
        <f t="shared" ca="1" si="341"/>
        <v>-1200</v>
      </c>
      <c r="U160" s="14">
        <f t="shared" ca="1" si="341"/>
        <v>-1200</v>
      </c>
      <c r="V160" s="5">
        <f t="shared" ca="1" si="341"/>
        <v>-1200</v>
      </c>
      <c r="W160" s="5">
        <f t="shared" ca="1" si="341"/>
        <v>-1200</v>
      </c>
      <c r="X160" s="5">
        <f t="shared" ca="1" si="341"/>
        <v>-1200</v>
      </c>
      <c r="Y160" s="5">
        <f t="shared" ca="1" si="341"/>
        <v>-1200</v>
      </c>
      <c r="Z160" s="5">
        <f t="shared" ca="1" si="341"/>
        <v>-1200</v>
      </c>
      <c r="AA160" s="5">
        <f t="shared" ca="1" si="342"/>
        <v>-1200</v>
      </c>
      <c r="AB160" s="5">
        <f t="shared" ca="1" si="342"/>
        <v>-1200</v>
      </c>
      <c r="AC160" s="5">
        <f t="shared" ca="1" si="342"/>
        <v>-1200</v>
      </c>
      <c r="AD160" s="5">
        <f t="shared" ca="1" si="342"/>
        <v>-1200</v>
      </c>
      <c r="AE160" s="5">
        <f t="shared" ca="1" si="342"/>
        <v>-1200</v>
      </c>
      <c r="AF160" s="5">
        <f t="shared" ca="1" si="342"/>
        <v>-1200</v>
      </c>
      <c r="AG160" s="5">
        <f t="shared" ca="1" si="342"/>
        <v>-1200</v>
      </c>
      <c r="AH160" s="46"/>
    </row>
    <row r="161" spans="1:39" hidden="1" outlineLevel="2" x14ac:dyDescent="0.3">
      <c r="B161" s="55">
        <f t="shared" ca="1" si="345"/>
        <v>5</v>
      </c>
      <c r="C161" s="37" t="str">
        <f ca="1">OFFSET('2. Participants'!$B$36,B161,0)</f>
        <v>Suppliers</v>
      </c>
      <c r="H161" s="5" t="str">
        <f t="shared" si="340"/>
        <v>£</v>
      </c>
      <c r="I161" s="14"/>
      <c r="J161" s="5">
        <f t="shared" ca="1" si="346"/>
        <v>0</v>
      </c>
      <c r="K161" s="5">
        <f t="shared" ca="1" si="341"/>
        <v>0</v>
      </c>
      <c r="L161" s="5">
        <f t="shared" ca="1" si="341"/>
        <v>0</v>
      </c>
      <c r="M161" s="5">
        <f t="shared" ca="1" si="341"/>
        <v>0</v>
      </c>
      <c r="N161" s="5">
        <f t="shared" ca="1" si="341"/>
        <v>0</v>
      </c>
      <c r="O161" s="5">
        <f t="shared" ca="1" si="341"/>
        <v>0</v>
      </c>
      <c r="P161" s="5">
        <f t="shared" ca="1" si="341"/>
        <v>0</v>
      </c>
      <c r="Q161" s="5">
        <f t="shared" ca="1" si="341"/>
        <v>0</v>
      </c>
      <c r="R161" s="5">
        <f t="shared" ca="1" si="341"/>
        <v>0</v>
      </c>
      <c r="S161" s="5">
        <f t="shared" ca="1" si="341"/>
        <v>0</v>
      </c>
      <c r="T161" s="5">
        <f t="shared" ca="1" si="341"/>
        <v>0</v>
      </c>
      <c r="U161" s="14">
        <f t="shared" ca="1" si="341"/>
        <v>0</v>
      </c>
      <c r="V161" s="5">
        <f t="shared" ca="1" si="341"/>
        <v>0</v>
      </c>
      <c r="W161" s="5">
        <f t="shared" ca="1" si="341"/>
        <v>0</v>
      </c>
      <c r="X161" s="5">
        <f t="shared" ca="1" si="341"/>
        <v>0</v>
      </c>
      <c r="Y161" s="5">
        <f t="shared" ca="1" si="341"/>
        <v>0</v>
      </c>
      <c r="Z161" s="5">
        <f t="shared" ca="1" si="341"/>
        <v>0</v>
      </c>
      <c r="AA161" s="5">
        <f t="shared" ca="1" si="342"/>
        <v>0</v>
      </c>
      <c r="AB161" s="5">
        <f t="shared" ca="1" si="342"/>
        <v>0</v>
      </c>
      <c r="AC161" s="5">
        <f t="shared" ca="1" si="342"/>
        <v>0</v>
      </c>
      <c r="AD161" s="5">
        <f t="shared" ca="1" si="342"/>
        <v>0</v>
      </c>
      <c r="AE161" s="5">
        <f t="shared" ca="1" si="342"/>
        <v>0</v>
      </c>
      <c r="AF161" s="5">
        <f t="shared" ca="1" si="342"/>
        <v>0</v>
      </c>
      <c r="AG161" s="5">
        <f t="shared" ca="1" si="342"/>
        <v>0</v>
      </c>
      <c r="AH161" s="46"/>
    </row>
    <row r="162" spans="1:39" hidden="1" outlineLevel="2" x14ac:dyDescent="0.3">
      <c r="B162" s="55">
        <f t="shared" ca="1" si="345"/>
        <v>6</v>
      </c>
      <c r="C162" s="37">
        <f ca="1">OFFSET('2. Participants'!$B$36,B162,0)</f>
        <v>0</v>
      </c>
      <c r="H162" s="5" t="str">
        <f t="shared" si="340"/>
        <v>£</v>
      </c>
      <c r="I162" s="14"/>
      <c r="J162" s="5">
        <f t="shared" ca="1" si="346"/>
        <v>0</v>
      </c>
      <c r="K162" s="5">
        <f t="shared" ca="1" si="341"/>
        <v>0</v>
      </c>
      <c r="L162" s="5">
        <f t="shared" ca="1" si="341"/>
        <v>0</v>
      </c>
      <c r="M162" s="5">
        <f t="shared" ca="1" si="341"/>
        <v>0</v>
      </c>
      <c r="N162" s="5">
        <f t="shared" ca="1" si="341"/>
        <v>0</v>
      </c>
      <c r="O162" s="5">
        <f t="shared" ca="1" si="341"/>
        <v>0</v>
      </c>
      <c r="P162" s="5">
        <f t="shared" ca="1" si="341"/>
        <v>0</v>
      </c>
      <c r="Q162" s="5">
        <f t="shared" ca="1" si="341"/>
        <v>0</v>
      </c>
      <c r="R162" s="5">
        <f t="shared" ca="1" si="341"/>
        <v>0</v>
      </c>
      <c r="S162" s="5">
        <f t="shared" ca="1" si="341"/>
        <v>0</v>
      </c>
      <c r="T162" s="5">
        <f t="shared" ca="1" si="341"/>
        <v>0</v>
      </c>
      <c r="U162" s="14">
        <f t="shared" ca="1" si="341"/>
        <v>0</v>
      </c>
      <c r="V162" s="5">
        <f t="shared" ca="1" si="341"/>
        <v>0</v>
      </c>
      <c r="W162" s="5">
        <f t="shared" ca="1" si="341"/>
        <v>0</v>
      </c>
      <c r="X162" s="5">
        <f t="shared" ca="1" si="341"/>
        <v>0</v>
      </c>
      <c r="Y162" s="5">
        <f t="shared" ca="1" si="341"/>
        <v>0</v>
      </c>
      <c r="Z162" s="5">
        <f t="shared" ca="1" si="341"/>
        <v>0</v>
      </c>
      <c r="AA162" s="5">
        <f t="shared" ca="1" si="342"/>
        <v>0</v>
      </c>
      <c r="AB162" s="5">
        <f t="shared" ca="1" si="342"/>
        <v>0</v>
      </c>
      <c r="AC162" s="5">
        <f t="shared" ca="1" si="342"/>
        <v>0</v>
      </c>
      <c r="AD162" s="5">
        <f t="shared" ca="1" si="342"/>
        <v>0</v>
      </c>
      <c r="AE162" s="5">
        <f t="shared" ca="1" si="342"/>
        <v>0</v>
      </c>
      <c r="AF162" s="5">
        <f t="shared" ca="1" si="342"/>
        <v>0</v>
      </c>
      <c r="AG162" s="5">
        <f t="shared" ca="1" si="342"/>
        <v>0</v>
      </c>
      <c r="AH162" s="46"/>
    </row>
    <row r="163" spans="1:39" hidden="1" outlineLevel="2" x14ac:dyDescent="0.3">
      <c r="B163" s="55">
        <f t="shared" ca="1" si="345"/>
        <v>7</v>
      </c>
      <c r="C163" s="37">
        <f ca="1">OFFSET('2. Participants'!$B$36,B163,0)</f>
        <v>0</v>
      </c>
      <c r="H163" s="5" t="str">
        <f t="shared" si="340"/>
        <v>£</v>
      </c>
      <c r="I163" s="14"/>
      <c r="J163" s="5">
        <f t="shared" ca="1" si="346"/>
        <v>0</v>
      </c>
      <c r="K163" s="5">
        <f t="shared" ca="1" si="341"/>
        <v>0</v>
      </c>
      <c r="L163" s="5">
        <f t="shared" ca="1" si="341"/>
        <v>0</v>
      </c>
      <c r="M163" s="5">
        <f t="shared" ca="1" si="341"/>
        <v>0</v>
      </c>
      <c r="N163" s="5">
        <f t="shared" ca="1" si="341"/>
        <v>0</v>
      </c>
      <c r="O163" s="5">
        <f t="shared" ca="1" si="341"/>
        <v>0</v>
      </c>
      <c r="P163" s="5">
        <f t="shared" ca="1" si="341"/>
        <v>0</v>
      </c>
      <c r="Q163" s="5">
        <f t="shared" ca="1" si="341"/>
        <v>0</v>
      </c>
      <c r="R163" s="5">
        <f t="shared" ca="1" si="341"/>
        <v>0</v>
      </c>
      <c r="S163" s="5">
        <f t="shared" ca="1" si="341"/>
        <v>0</v>
      </c>
      <c r="T163" s="5">
        <f t="shared" ca="1" si="341"/>
        <v>0</v>
      </c>
      <c r="U163" s="14">
        <f t="shared" ca="1" si="341"/>
        <v>0</v>
      </c>
      <c r="V163" s="5">
        <f t="shared" ca="1" si="341"/>
        <v>0</v>
      </c>
      <c r="W163" s="5">
        <f t="shared" ca="1" si="341"/>
        <v>0</v>
      </c>
      <c r="X163" s="5">
        <f t="shared" ca="1" si="341"/>
        <v>0</v>
      </c>
      <c r="Y163" s="5">
        <f t="shared" ca="1" si="341"/>
        <v>0</v>
      </c>
      <c r="Z163" s="5">
        <f t="shared" ca="1" si="341"/>
        <v>0</v>
      </c>
      <c r="AA163" s="5">
        <f t="shared" ca="1" si="342"/>
        <v>0</v>
      </c>
      <c r="AB163" s="5">
        <f t="shared" ca="1" si="342"/>
        <v>0</v>
      </c>
      <c r="AC163" s="5">
        <f t="shared" ca="1" si="342"/>
        <v>0</v>
      </c>
      <c r="AD163" s="5">
        <f t="shared" ca="1" si="342"/>
        <v>0</v>
      </c>
      <c r="AE163" s="5">
        <f t="shared" ca="1" si="342"/>
        <v>0</v>
      </c>
      <c r="AF163" s="5">
        <f t="shared" ca="1" si="342"/>
        <v>0</v>
      </c>
      <c r="AG163" s="5">
        <f t="shared" ca="1" si="342"/>
        <v>0</v>
      </c>
      <c r="AH163" s="46"/>
    </row>
    <row r="164" spans="1:39" hidden="1" outlineLevel="2" x14ac:dyDescent="0.3">
      <c r="C164" s="35" t="s">
        <v>152</v>
      </c>
      <c r="D164" s="35"/>
      <c r="E164" s="35"/>
      <c r="F164" s="35"/>
      <c r="G164" s="35"/>
      <c r="H164" s="35" t="str">
        <f t="shared" si="340"/>
        <v>£</v>
      </c>
      <c r="I164" s="41"/>
      <c r="J164" s="35">
        <f ca="1">SUM(J157:J163)</f>
        <v>0</v>
      </c>
      <c r="K164" s="35">
        <f t="shared" ref="K164:AG164" ca="1" si="347">SUM(K157:K163)</f>
        <v>0</v>
      </c>
      <c r="L164" s="35">
        <f t="shared" ca="1" si="347"/>
        <v>0</v>
      </c>
      <c r="M164" s="35">
        <f t="shared" ca="1" si="347"/>
        <v>-2200</v>
      </c>
      <c r="N164" s="35">
        <f t="shared" ca="1" si="347"/>
        <v>-5400</v>
      </c>
      <c r="O164" s="35">
        <f t="shared" ca="1" si="347"/>
        <v>-5400</v>
      </c>
      <c r="P164" s="35">
        <f t="shared" ca="1" si="347"/>
        <v>-5400</v>
      </c>
      <c r="Q164" s="35">
        <f t="shared" ca="1" si="347"/>
        <v>-5400</v>
      </c>
      <c r="R164" s="35">
        <f t="shared" ca="1" si="347"/>
        <v>-5400</v>
      </c>
      <c r="S164" s="35">
        <f t="shared" ca="1" si="347"/>
        <v>-5400</v>
      </c>
      <c r="T164" s="35">
        <f t="shared" ca="1" si="347"/>
        <v>-5400</v>
      </c>
      <c r="U164" s="41">
        <f t="shared" ca="1" si="347"/>
        <v>-5400</v>
      </c>
      <c r="V164" s="35">
        <f t="shared" ca="1" si="347"/>
        <v>-5400</v>
      </c>
      <c r="W164" s="35">
        <f t="shared" ca="1" si="347"/>
        <v>-5400</v>
      </c>
      <c r="X164" s="35">
        <f t="shared" ca="1" si="347"/>
        <v>-5400</v>
      </c>
      <c r="Y164" s="35">
        <f t="shared" ca="1" si="347"/>
        <v>-5400</v>
      </c>
      <c r="Z164" s="35">
        <f t="shared" ca="1" si="347"/>
        <v>-5400</v>
      </c>
      <c r="AA164" s="35">
        <f t="shared" ca="1" si="347"/>
        <v>-5400</v>
      </c>
      <c r="AB164" s="35">
        <f t="shared" ca="1" si="347"/>
        <v>-5400</v>
      </c>
      <c r="AC164" s="35">
        <f t="shared" ca="1" si="347"/>
        <v>-5400</v>
      </c>
      <c r="AD164" s="35">
        <f t="shared" ca="1" si="347"/>
        <v>-5400</v>
      </c>
      <c r="AE164" s="35">
        <f t="shared" ca="1" si="347"/>
        <v>-5400</v>
      </c>
      <c r="AF164" s="35">
        <f t="shared" ca="1" si="347"/>
        <v>-5400</v>
      </c>
      <c r="AG164" s="35">
        <f t="shared" ca="1" si="347"/>
        <v>-5400</v>
      </c>
      <c r="AH164" s="46"/>
      <c r="AI164" s="35">
        <f ca="1">SUM(J164:U164)</f>
        <v>-45400</v>
      </c>
      <c r="AJ164" s="35">
        <f ca="1">SUM(V164:AG164)</f>
        <v>-64800</v>
      </c>
      <c r="AL164" s="35">
        <f t="shared" ref="AL164" ca="1" si="348">AI164/12</f>
        <v>-3783.3333333333335</v>
      </c>
      <c r="AM164" s="35">
        <f t="shared" ref="AM164" ca="1" si="349">AJ164/12</f>
        <v>-5400</v>
      </c>
    </row>
    <row r="165" spans="1:39" hidden="1" outlineLevel="1" collapsed="1" x14ac:dyDescent="0.3">
      <c r="I165" s="14"/>
      <c r="U165" s="14"/>
      <c r="AH165" s="46"/>
    </row>
    <row r="166" spans="1:39" collapsed="1" x14ac:dyDescent="0.3">
      <c r="I166" s="14"/>
      <c r="U166" s="14"/>
      <c r="AH166" s="46"/>
    </row>
    <row r="167" spans="1:39" x14ac:dyDescent="0.3">
      <c r="B167" s="34" t="s">
        <v>175</v>
      </c>
      <c r="I167" s="14"/>
      <c r="U167" s="14"/>
      <c r="AH167" s="46"/>
    </row>
    <row r="168" spans="1:39" hidden="1" outlineLevel="2" x14ac:dyDescent="0.3">
      <c r="C168" s="5" t="str">
        <f>C105</f>
        <v>Flex payable %</v>
      </c>
      <c r="H168" s="5" t="str">
        <f>H105</f>
        <v>%</v>
      </c>
      <c r="I168" s="14"/>
      <c r="J168" s="17">
        <f t="shared" ref="J168:AG168" si="350">J105</f>
        <v>0</v>
      </c>
      <c r="K168" s="17">
        <f t="shared" si="350"/>
        <v>0</v>
      </c>
      <c r="L168" s="17">
        <f t="shared" si="350"/>
        <v>0</v>
      </c>
      <c r="M168" s="17">
        <f t="shared" si="350"/>
        <v>0.40740740740740738</v>
      </c>
      <c r="N168" s="17">
        <f t="shared" si="350"/>
        <v>1</v>
      </c>
      <c r="O168" s="17">
        <f t="shared" si="350"/>
        <v>1</v>
      </c>
      <c r="P168" s="17">
        <f t="shared" si="350"/>
        <v>1</v>
      </c>
      <c r="Q168" s="17">
        <f t="shared" si="350"/>
        <v>1</v>
      </c>
      <c r="R168" s="17">
        <f t="shared" si="350"/>
        <v>1</v>
      </c>
      <c r="S168" s="17">
        <f t="shared" si="350"/>
        <v>1</v>
      </c>
      <c r="T168" s="17">
        <f t="shared" si="350"/>
        <v>1</v>
      </c>
      <c r="U168" s="43">
        <f t="shared" si="350"/>
        <v>1</v>
      </c>
      <c r="V168" s="17">
        <f t="shared" si="350"/>
        <v>1</v>
      </c>
      <c r="W168" s="17">
        <f t="shared" si="350"/>
        <v>1</v>
      </c>
      <c r="X168" s="17">
        <f t="shared" si="350"/>
        <v>1</v>
      </c>
      <c r="Y168" s="17">
        <f t="shared" si="350"/>
        <v>1</v>
      </c>
      <c r="Z168" s="17">
        <f t="shared" si="350"/>
        <v>1</v>
      </c>
      <c r="AA168" s="17">
        <f t="shared" si="350"/>
        <v>1</v>
      </c>
      <c r="AB168" s="17">
        <f t="shared" si="350"/>
        <v>1</v>
      </c>
      <c r="AC168" s="17">
        <f t="shared" si="350"/>
        <v>1</v>
      </c>
      <c r="AD168" s="17">
        <f t="shared" si="350"/>
        <v>1</v>
      </c>
      <c r="AE168" s="17">
        <f t="shared" si="350"/>
        <v>1</v>
      </c>
      <c r="AF168" s="17">
        <f t="shared" si="350"/>
        <v>1</v>
      </c>
      <c r="AG168" s="17">
        <f t="shared" si="350"/>
        <v>1</v>
      </c>
      <c r="AH168" s="46"/>
      <c r="AI168" s="17"/>
      <c r="AJ168" s="17"/>
      <c r="AL168" s="17"/>
      <c r="AM168" s="17"/>
    </row>
    <row r="169" spans="1:39" s="170" customFormat="1" hidden="1" outlineLevel="2" x14ac:dyDescent="0.3">
      <c r="A169" s="202"/>
      <c r="C169" s="171" t="s">
        <v>112</v>
      </c>
      <c r="D169" s="171"/>
      <c r="E169" s="171"/>
      <c r="F169" s="171"/>
      <c r="G169" s="171"/>
      <c r="I169" s="172"/>
      <c r="J169" s="170">
        <f t="shared" ref="J169:AF169" si="351">I169+1</f>
        <v>1</v>
      </c>
      <c r="K169" s="170">
        <f t="shared" si="351"/>
        <v>2</v>
      </c>
      <c r="L169" s="170">
        <f t="shared" si="351"/>
        <v>3</v>
      </c>
      <c r="M169" s="170">
        <f t="shared" si="351"/>
        <v>4</v>
      </c>
      <c r="N169" s="170">
        <f t="shared" si="351"/>
        <v>5</v>
      </c>
      <c r="O169" s="170">
        <f t="shared" si="351"/>
        <v>6</v>
      </c>
      <c r="P169" s="170">
        <f t="shared" si="351"/>
        <v>7</v>
      </c>
      <c r="Q169" s="170">
        <f t="shared" si="351"/>
        <v>8</v>
      </c>
      <c r="R169" s="170">
        <f t="shared" si="351"/>
        <v>9</v>
      </c>
      <c r="S169" s="170">
        <f t="shared" si="351"/>
        <v>10</v>
      </c>
      <c r="T169" s="170">
        <f t="shared" si="351"/>
        <v>11</v>
      </c>
      <c r="U169" s="172">
        <f t="shared" si="351"/>
        <v>12</v>
      </c>
      <c r="V169" s="170">
        <f t="shared" si="351"/>
        <v>13</v>
      </c>
      <c r="W169" s="170">
        <f t="shared" si="351"/>
        <v>14</v>
      </c>
      <c r="X169" s="170">
        <f t="shared" si="351"/>
        <v>15</v>
      </c>
      <c r="Y169" s="170">
        <f t="shared" si="351"/>
        <v>16</v>
      </c>
      <c r="Z169" s="170">
        <f t="shared" si="351"/>
        <v>17</v>
      </c>
      <c r="AA169" s="170">
        <f t="shared" si="351"/>
        <v>18</v>
      </c>
      <c r="AB169" s="170">
        <f t="shared" si="351"/>
        <v>19</v>
      </c>
      <c r="AC169" s="170">
        <f t="shared" si="351"/>
        <v>20</v>
      </c>
      <c r="AD169" s="170">
        <f t="shared" si="351"/>
        <v>21</v>
      </c>
      <c r="AE169" s="170">
        <f t="shared" si="351"/>
        <v>22</v>
      </c>
      <c r="AF169" s="170">
        <f t="shared" si="351"/>
        <v>23</v>
      </c>
      <c r="AG169" s="170">
        <f>AF169+1</f>
        <v>24</v>
      </c>
      <c r="AH169" s="46"/>
    </row>
    <row r="170" spans="1:39" s="170" customFormat="1" hidden="1" outlineLevel="2" x14ac:dyDescent="0.3">
      <c r="A170" s="202"/>
      <c r="C170" s="171" t="s">
        <v>111</v>
      </c>
      <c r="D170" s="171"/>
      <c r="E170" s="171"/>
      <c r="F170" s="171"/>
      <c r="G170" s="171"/>
      <c r="I170" s="172"/>
      <c r="J170" s="173" cm="1">
        <f t="array" ref="J170">SUM(1/INDEX($J$169:J169,0,J169+1-$J$169:J169))</f>
        <v>1</v>
      </c>
      <c r="K170" s="173" cm="1">
        <f t="array" ref="K170">SUM(1/INDEX($J$169:K169,0,K169+1-$J$169:K169))</f>
        <v>1.5</v>
      </c>
      <c r="L170" s="173" cm="1">
        <f t="array" ref="L170">SUM(1/INDEX($J$169:L169,0,L169+1-$J$169:L169))</f>
        <v>1.8333333333333333</v>
      </c>
      <c r="M170" s="173" cm="1">
        <f t="array" ref="M170">SUM(1/INDEX($J$169:M169,0,M169+1-$J$169:M169))</f>
        <v>2.083333333333333</v>
      </c>
      <c r="N170" s="173" cm="1">
        <f t="array" ref="N170">SUM(1/INDEX($J$169:N169,0,N169+1-$J$169:N169))</f>
        <v>2.2833333333333332</v>
      </c>
      <c r="O170" s="173" cm="1">
        <f t="array" ref="O170">SUM(1/INDEX($J$169:O169,0,O169+1-$J$169:O169))</f>
        <v>2.4500000000000002</v>
      </c>
      <c r="P170" s="173" cm="1">
        <f t="array" ref="P170">SUM(1/INDEX($J$169:P169,0,P169+1-$J$169:P169))</f>
        <v>2.5928571428571425</v>
      </c>
      <c r="Q170" s="173" cm="1">
        <f t="array" ref="Q170">SUM(1/INDEX($J$169:Q169,0,Q169+1-$J$169:Q169))</f>
        <v>2.7178571428571425</v>
      </c>
      <c r="R170" s="173" cm="1">
        <f t="array" ref="R170">SUM(1/INDEX($J$169:R169,0,R169+1-$J$169:R169))</f>
        <v>2.8289682539682541</v>
      </c>
      <c r="S170" s="173" cm="1">
        <f t="array" ref="S170">SUM(1/INDEX($J$169:S169,0,S169+1-$J$169:S169))</f>
        <v>2.9289682539682538</v>
      </c>
      <c r="T170" s="173" cm="1">
        <f t="array" ref="T170">SUM(1/INDEX($J$169:T169,0,T169+1-$J$169:T169))</f>
        <v>3.0198773448773446</v>
      </c>
      <c r="U170" s="174" cm="1">
        <f t="array" ref="U170">SUM(1/INDEX($J$169:U169,0,U169+1-$J$169:U169))</f>
        <v>3.1032106782106781</v>
      </c>
      <c r="V170" s="173" cm="1">
        <f t="array" ref="V170">SUM(1/INDEX($J$169:V169,0,V169+1-$J$169:V169))</f>
        <v>3.1801337551337552</v>
      </c>
      <c r="W170" s="173" cm="1">
        <f t="array" ref="W170">SUM(1/INDEX($J$169:W169,0,W169+1-$J$169:W169))</f>
        <v>3.2515623265623264</v>
      </c>
      <c r="X170" s="173" cm="1">
        <f t="array" ref="X170">SUM(1/INDEX($J$169:X169,0,X169+1-$J$169:X169))</f>
        <v>3.3182289932289928</v>
      </c>
      <c r="Y170" s="173" cm="1">
        <f t="array" ref="Y170">SUM(1/INDEX($J$169:Y169,0,Y169+1-$J$169:Y169))</f>
        <v>3.3807289932289928</v>
      </c>
      <c r="Z170" s="173" cm="1">
        <f t="array" ref="Z170">SUM(1/INDEX($J$169:Z169,0,Z169+1-$J$169:Z169))</f>
        <v>3.4395525226407577</v>
      </c>
      <c r="AA170" s="173" cm="1">
        <f t="array" ref="AA170">SUM(1/INDEX($J$169:AA169,0,AA169+1-$J$169:AA169))</f>
        <v>3.4951080781963135</v>
      </c>
      <c r="AB170" s="173" cm="1">
        <f t="array" ref="AB170">SUM(1/INDEX($J$169:AB169,0,AB169+1-$J$169:AB169))</f>
        <v>3.5477396571436817</v>
      </c>
      <c r="AC170" s="173" cm="1">
        <f t="array" ref="AC170">SUM(1/INDEX($J$169:AC169,0,AC169+1-$J$169:AC169))</f>
        <v>3.5977396571436819</v>
      </c>
      <c r="AD170" s="173" cm="1">
        <f t="array" ref="AD170">SUM(1/INDEX($J$169:AD169,0,AD169+1-$J$169:AD169))</f>
        <v>3.6453587047627294</v>
      </c>
      <c r="AE170" s="173" cm="1">
        <f t="array" ref="AE170">SUM(1/INDEX($J$169:AE169,0,AE169+1-$J$169:AE169))</f>
        <v>3.6908132502172748</v>
      </c>
      <c r="AF170" s="173" cm="1">
        <f t="array" ref="AF170">SUM(1/INDEX($J$169:AF169,0,AF169+1-$J$169:AF169))</f>
        <v>3.7342915110868402</v>
      </c>
      <c r="AG170" s="173" cm="1">
        <f t="array" ref="AG170">SUM(1/INDEX($J$169:AG169,0,AG169+1-$J$169:AG169))</f>
        <v>3.7759581777535067</v>
      </c>
      <c r="AH170" s="46"/>
      <c r="AI170" s="173"/>
      <c r="AJ170" s="173"/>
      <c r="AL170" s="173"/>
      <c r="AM170" s="173"/>
    </row>
    <row r="171" spans="1:39" hidden="1" outlineLevel="2" x14ac:dyDescent="0.3">
      <c r="C171" s="5" t="s">
        <v>110</v>
      </c>
      <c r="H171" s="5" t="s">
        <v>42</v>
      </c>
      <c r="I171" s="14"/>
      <c r="J171" s="17" cm="1">
        <f t="array" ref="J171">SUMPRODUCT($J$168:J168,1/INDEX($J$169:J169,0,J169+1-$J$169:J169))/J170</f>
        <v>0</v>
      </c>
      <c r="K171" s="17" cm="1">
        <f t="array" ref="K171">SUMPRODUCT($J$168:K168,1/INDEX($J$169:K169,0,K169+1-$J$169:K169))/K170</f>
        <v>0</v>
      </c>
      <c r="L171" s="17" cm="1">
        <f t="array" ref="L171">SUMPRODUCT($J$168:L168,1/INDEX($J$169:L169,0,L169+1-$J$169:L169))/L170</f>
        <v>0</v>
      </c>
      <c r="M171" s="17" cm="1">
        <f t="array" ref="M171">SUMPRODUCT($J$168:M168,1/INDEX($J$169:M169,0,M169+1-$J$169:M169))/M170</f>
        <v>0.19555555555555557</v>
      </c>
      <c r="N171" s="17" cm="1">
        <f t="array" ref="N171">SUMPRODUCT($J$168:N168,1/INDEX($J$169:N169,0,N169+1-$J$169:N169))/N170</f>
        <v>0.52716950527169504</v>
      </c>
      <c r="O171" s="17" cm="1">
        <f t="array" ref="O171">SUMPRODUCT($J$168:O168,1/INDEX($J$169:O169,0,O169+1-$J$169:O169))/O170</f>
        <v>0.66767447719828665</v>
      </c>
      <c r="P171" s="17" cm="1">
        <f t="array" ref="P171">SUMPRODUCT($J$168:P168,1/INDEX($J$169:P169,0,P169+1-$J$169:P169))/P170</f>
        <v>0.74635241301907973</v>
      </c>
      <c r="Q171" s="17" cm="1">
        <f t="array" ref="Q171">SUMPRODUCT($J$168:Q168,1/INDEX($J$169:Q169,0,Q169+1-$J$169:Q169))/Q170</f>
        <v>0.79651530637075973</v>
      </c>
      <c r="R171" s="17" cm="1">
        <f t="array" ref="R171">SUMPRODUCT($J$168:R168,1/INDEX($J$169:R169,0,R169+1-$J$169:R169))/R170</f>
        <v>0.83112794376646237</v>
      </c>
      <c r="S171" s="17" cm="1">
        <f t="array" ref="S171">SUMPRODUCT($J$168:S168,1/INDEX($J$169:S169,0,S169+1-$J$169:S169))/S170</f>
        <v>0.85634286230411416</v>
      </c>
      <c r="T171" s="17" cm="1">
        <f t="array" ref="T171">SUMPRODUCT($J$168:T168,1/INDEX($J$169:T169,0,T169+1-$J$169:T169))/T170</f>
        <v>0.87546041340644221</v>
      </c>
      <c r="U171" s="43" cm="1">
        <f t="array" ref="U171">SUMPRODUCT($J$168:U168,1/INDEX($J$169:U169,0,U169+1-$J$169:U169))/U170</f>
        <v>0.89040832837115125</v>
      </c>
      <c r="V171" s="17" cm="1">
        <f t="array" ref="V171">SUMPRODUCT($J$168:V168,1/INDEX($J$169:V169,0,V169+1-$J$169:V169))/V170</f>
        <v>0.90238625657690164</v>
      </c>
      <c r="W171" s="17" cm="1">
        <f t="array" ref="W171">SUMPRODUCT($J$168:W168,1/INDEX($J$169:W169,0,W169+1-$J$169:W169))/W170</f>
        <v>0.91217851393335059</v>
      </c>
      <c r="X171" s="17" cm="1">
        <f t="array" ref="X171">SUMPRODUCT($J$168:X168,1/INDEX($J$169:X169,0,X169+1-$J$169:X169))/X170</f>
        <v>0.92031863032743666</v>
      </c>
      <c r="Y171" s="17" cm="1">
        <f t="array" ref="Y171">SUMPRODUCT($J$168:Y168,1/INDEX($J$169:Y169,0,Y169+1-$J$169:Y169))/Y170</f>
        <v>0.92718159776416942</v>
      </c>
      <c r="Z171" s="17" cm="1">
        <f t="array" ref="Z171">SUMPRODUCT($J$168:Z168,1/INDEX($J$169:Z169,0,Z169+1-$J$169:Z169))/Z170</f>
        <v>0.93303831330081155</v>
      </c>
      <c r="AA171" s="17" cm="1">
        <f t="array" ref="AA171">SUMPRODUCT($J$168:AA168,1/INDEX($J$169:AA169,0,AA169+1-$J$169:AA169))/AA170</f>
        <v>0.93808910827201253</v>
      </c>
      <c r="AB171" s="17" cm="1">
        <f t="array" ref="AB171">SUMPRODUCT($J$168:AB168,1/INDEX($J$169:AB169,0,AB169+1-$J$169:AB169))/AB170</f>
        <v>0.94248515373983044</v>
      </c>
      <c r="AC171" s="17" cm="1">
        <f t="array" ref="AC171">SUMPRODUCT($J$168:AC168,1/INDEX($J$169:AC169,0,AC169+1-$J$169:AC169))/AC170</f>
        <v>0.94634255374227072</v>
      </c>
      <c r="AD171" s="17" cm="1">
        <f t="array" ref="AD171">SUMPRODUCT($J$168:AD168,1/INDEX($J$169:AD169,0,AD169+1-$J$169:AD169))/AD170</f>
        <v>0.94975187571344188</v>
      </c>
      <c r="AE171" s="17" cm="1">
        <f t="array" ref="AE171">SUMPRODUCT($J$168:AE168,1/INDEX($J$169:AE169,0,AE169+1-$J$169:AE169))/AE170</f>
        <v>0.95278474821667092</v>
      </c>
      <c r="AF171" s="17" cm="1">
        <f t="array" ref="AF171">SUMPRODUCT($J$168:AF168,1/INDEX($J$169:AF169,0,AF169+1-$J$169:AF169))/AF170</f>
        <v>0.95549852412983638</v>
      </c>
      <c r="AG171" s="17" cm="1">
        <f t="array" ref="AG171">SUMPRODUCT($J$168:AG168,1/INDEX($J$169:AG169,0,AG169+1-$J$169:AG169))/AG170</f>
        <v>0.95793963799391779</v>
      </c>
      <c r="AH171" s="46"/>
      <c r="AI171" s="17"/>
      <c r="AJ171" s="17"/>
      <c r="AL171" s="17"/>
      <c r="AM171" s="17"/>
    </row>
    <row r="172" spans="1:39" hidden="1" outlineLevel="2" x14ac:dyDescent="0.3">
      <c r="A172" s="198" t="s">
        <v>181</v>
      </c>
      <c r="C172" s="137" t="s">
        <v>109</v>
      </c>
      <c r="D172" s="137"/>
      <c r="E172" s="137"/>
      <c r="F172" s="137"/>
      <c r="G172" s="137"/>
      <c r="H172" s="137" t="s">
        <v>42</v>
      </c>
      <c r="I172" s="138"/>
      <c r="J172" s="139">
        <f t="shared" ref="J172:AG172" si="352">flex_rf+(1-J171)*(credit_rf-flex_rf)/2</f>
        <v>0.50440000000000007</v>
      </c>
      <c r="K172" s="139">
        <f t="shared" si="352"/>
        <v>0.50440000000000007</v>
      </c>
      <c r="L172" s="139">
        <f t="shared" si="352"/>
        <v>0.50440000000000007</v>
      </c>
      <c r="M172" s="139">
        <f t="shared" si="352"/>
        <v>0.44659377777777781</v>
      </c>
      <c r="N172" s="139">
        <f t="shared" si="352"/>
        <v>0.34856869424168696</v>
      </c>
      <c r="O172" s="139">
        <f t="shared" si="352"/>
        <v>0.30703542454018651</v>
      </c>
      <c r="P172" s="139">
        <f t="shared" si="352"/>
        <v>0.28377822671156006</v>
      </c>
      <c r="Q172" s="139">
        <f t="shared" si="352"/>
        <v>0.26895007543680344</v>
      </c>
      <c r="R172" s="139">
        <f t="shared" si="352"/>
        <v>0.25871857982263374</v>
      </c>
      <c r="S172" s="139">
        <f t="shared" si="352"/>
        <v>0.25126504990290388</v>
      </c>
      <c r="T172" s="139">
        <f t="shared" si="352"/>
        <v>0.24561390179705569</v>
      </c>
      <c r="U172" s="140">
        <f t="shared" si="352"/>
        <v>0.24119529813348772</v>
      </c>
      <c r="V172" s="139">
        <f t="shared" si="352"/>
        <v>0.23765462255586789</v>
      </c>
      <c r="W172" s="139">
        <f t="shared" si="352"/>
        <v>0.23476003128130157</v>
      </c>
      <c r="X172" s="139">
        <f t="shared" si="352"/>
        <v>0.23235381287520973</v>
      </c>
      <c r="Y172" s="139">
        <f t="shared" si="352"/>
        <v>0.23032511970091155</v>
      </c>
      <c r="Z172" s="139">
        <f t="shared" si="352"/>
        <v>0.22859387458828012</v>
      </c>
      <c r="AA172" s="139">
        <f t="shared" si="352"/>
        <v>0.22710085959479312</v>
      </c>
      <c r="AB172" s="139">
        <f t="shared" si="352"/>
        <v>0.22580138855450613</v>
      </c>
      <c r="AC172" s="139">
        <f t="shared" si="352"/>
        <v>0.2246611411137848</v>
      </c>
      <c r="AD172" s="139">
        <f t="shared" si="352"/>
        <v>0.2236533455391066</v>
      </c>
      <c r="AE172" s="139">
        <f t="shared" si="352"/>
        <v>0.22275682842715208</v>
      </c>
      <c r="AF172" s="139">
        <f t="shared" si="352"/>
        <v>0.2219546362672204</v>
      </c>
      <c r="AG172" s="139">
        <f t="shared" si="352"/>
        <v>0.2212330430089979</v>
      </c>
      <c r="AH172" s="46"/>
      <c r="AI172" s="17"/>
      <c r="AJ172" s="17"/>
      <c r="AL172" s="17"/>
      <c r="AM172" s="17"/>
    </row>
    <row r="173" spans="1:39" hidden="1" outlineLevel="1" collapsed="1" x14ac:dyDescent="0.3">
      <c r="B173" s="40"/>
      <c r="I173" s="14"/>
      <c r="U173" s="14"/>
      <c r="AH173" s="46"/>
    </row>
    <row r="174" spans="1:39" hidden="1" outlineLevel="2" x14ac:dyDescent="0.3">
      <c r="B174" s="55">
        <f ca="1">IFERROR(OFFSET(B174,-1,0)+1,1)</f>
        <v>1</v>
      </c>
      <c r="C174" s="37" t="str">
        <f ca="1">OFFSET('2. Participants'!$B$36,B174,0)</f>
        <v>Clients</v>
      </c>
      <c r="H174" s="5" t="str">
        <f t="shared" ref="H174:H190" si="353">currency</f>
        <v>£</v>
      </c>
      <c r="I174" s="14"/>
      <c r="J174" s="5" cm="1">
        <f t="array" aca="1" ref="J174" ca="1">SUMPRODUCT(J$46:J$61,IF($C$46:$C$61=$C174,1,0)*_xlfn.SINGLE(adj_flex_rf))</f>
        <v>0</v>
      </c>
      <c r="K174" s="5" cm="1">
        <f t="array" aca="1" ref="K174" ca="1">SUMPRODUCT(K$46:K$61,IF($C$46:$C$61=$C174,1,0)*_xlfn.SINGLE(adj_flex_rf))</f>
        <v>0</v>
      </c>
      <c r="L174" s="5" cm="1">
        <f t="array" aca="1" ref="L174" ca="1">SUMPRODUCT(L$46:L$61,IF($C$46:$C$61=$C174,1,0)*_xlfn.SINGLE(adj_flex_rf))</f>
        <v>0</v>
      </c>
      <c r="M174" s="5" cm="1">
        <f t="array" aca="1" ref="M174" ca="1">SUMPRODUCT(M$46:M$61,IF($C$46:$C$61=$C174,1,0)*_xlfn.SINGLE(adj_flex_rf))</f>
        <v>0</v>
      </c>
      <c r="N174" s="5" cm="1">
        <f t="array" aca="1" ref="N174" ca="1">SUMPRODUCT(N$46:N$61,IF($C$46:$C$61=$C174,1,0)*_xlfn.SINGLE(adj_flex_rf))</f>
        <v>0</v>
      </c>
      <c r="O174" s="5" cm="1">
        <f t="array" aca="1" ref="O174" ca="1">SUMPRODUCT(O$46:O$61,IF($C$46:$C$61=$C174,1,0)*_xlfn.SINGLE(adj_flex_rf))</f>
        <v>0</v>
      </c>
      <c r="P174" s="5" cm="1">
        <f t="array" aca="1" ref="P174" ca="1">SUMPRODUCT(P$46:P$61,IF($C$46:$C$61=$C174,1,0)*_xlfn.SINGLE(adj_flex_rf))</f>
        <v>0</v>
      </c>
      <c r="Q174" s="5" cm="1">
        <f t="array" aca="1" ref="Q174" ca="1">SUMPRODUCT(Q$46:Q$61,IF($C$46:$C$61=$C174,1,0)*_xlfn.SINGLE(adj_flex_rf))</f>
        <v>0</v>
      </c>
      <c r="R174" s="5" cm="1">
        <f t="array" aca="1" ref="R174" ca="1">SUMPRODUCT(R$46:R$61,IF($C$46:$C$61=$C174,1,0)*_xlfn.SINGLE(adj_flex_rf))</f>
        <v>0</v>
      </c>
      <c r="S174" s="5" cm="1">
        <f t="array" aca="1" ref="S174" ca="1">SUMPRODUCT(S$46:S$61,IF($C$46:$C$61=$C174,1,0)*_xlfn.SINGLE(adj_flex_rf))</f>
        <v>0</v>
      </c>
      <c r="T174" s="5" cm="1">
        <f t="array" aca="1" ref="T174" ca="1">SUMPRODUCT(T$46:T$61,IF($C$46:$C$61=$C174,1,0)*_xlfn.SINGLE(adj_flex_rf))</f>
        <v>0</v>
      </c>
      <c r="U174" s="14" cm="1">
        <f t="array" aca="1" ref="U174" ca="1">SUMPRODUCT(U$46:U$61,IF($C$46:$C$61=$C174,1,0)*_xlfn.SINGLE(adj_flex_rf))</f>
        <v>0</v>
      </c>
      <c r="V174" s="5" cm="1">
        <f t="array" aca="1" ref="V174" ca="1">SUMPRODUCT(V$46:V$61,IF($C$46:$C$61=$C174,1,0)*_xlfn.SINGLE(adj_flex_rf))</f>
        <v>0</v>
      </c>
      <c r="W174" s="5" cm="1">
        <f t="array" aca="1" ref="W174" ca="1">SUMPRODUCT(W$46:W$61,IF($C$46:$C$61=$C174,1,0)*_xlfn.SINGLE(adj_flex_rf))</f>
        <v>0</v>
      </c>
      <c r="X174" s="5" cm="1">
        <f t="array" aca="1" ref="X174" ca="1">SUMPRODUCT(X$46:X$61,IF($C$46:$C$61=$C174,1,0)*_xlfn.SINGLE(adj_flex_rf))</f>
        <v>0</v>
      </c>
      <c r="Y174" s="5" cm="1">
        <f t="array" aca="1" ref="Y174" ca="1">SUMPRODUCT(Y$46:Y$61,IF($C$46:$C$61=$C174,1,0)*_xlfn.SINGLE(adj_flex_rf))</f>
        <v>0</v>
      </c>
      <c r="Z174" s="5" cm="1">
        <f t="array" aca="1" ref="Z174" ca="1">SUMPRODUCT(Z$46:Z$61,IF($C$46:$C$61=$C174,1,0)*_xlfn.SINGLE(adj_flex_rf))</f>
        <v>0</v>
      </c>
      <c r="AA174" s="5" cm="1">
        <f t="array" aca="1" ref="AA174" ca="1">SUMPRODUCT(AA$46:AA$61,IF($C$46:$C$61=$C174,1,0)*_xlfn.SINGLE(adj_flex_rf))</f>
        <v>0</v>
      </c>
      <c r="AB174" s="5" cm="1">
        <f t="array" aca="1" ref="AB174" ca="1">SUMPRODUCT(AB$46:AB$61,IF($C$46:$C$61=$C174,1,0)*_xlfn.SINGLE(adj_flex_rf))</f>
        <v>0</v>
      </c>
      <c r="AC174" s="5" cm="1">
        <f t="array" aca="1" ref="AC174" ca="1">SUMPRODUCT(AC$46:AC$61,IF($C$46:$C$61=$C174,1,0)*_xlfn.SINGLE(adj_flex_rf))</f>
        <v>0</v>
      </c>
      <c r="AD174" s="5" cm="1">
        <f t="array" aca="1" ref="AD174" ca="1">SUMPRODUCT(AD$46:AD$61,IF($C$46:$C$61=$C174,1,0)*_xlfn.SINGLE(adj_flex_rf))</f>
        <v>0</v>
      </c>
      <c r="AE174" s="5" cm="1">
        <f t="array" aca="1" ref="AE174" ca="1">SUMPRODUCT(AE$46:AE$61,IF($C$46:$C$61=$C174,1,0)*_xlfn.SINGLE(adj_flex_rf))</f>
        <v>0</v>
      </c>
      <c r="AF174" s="5" cm="1">
        <f t="array" aca="1" ref="AF174" ca="1">SUMPRODUCT(AF$46:AF$61,IF($C$46:$C$61=$C174,1,0)*_xlfn.SINGLE(adj_flex_rf))</f>
        <v>0</v>
      </c>
      <c r="AG174" s="5" cm="1">
        <f t="array" aca="1" ref="AG174" ca="1">SUMPRODUCT(AG$46:AG$61,IF($C$46:$C$61=$C174,1,0)*_xlfn.SINGLE(adj_flex_rf))</f>
        <v>0</v>
      </c>
      <c r="AH174" s="46"/>
      <c r="AI174" s="5">
        <f t="shared" ref="AI174:AI181" ca="1" si="354">SUM(J174:U174)</f>
        <v>0</v>
      </c>
      <c r="AJ174" s="5">
        <f t="shared" ref="AJ174:AJ181" ca="1" si="355">SUM(V174:AG174)</f>
        <v>0</v>
      </c>
      <c r="AL174" s="5">
        <f t="shared" ref="AL174:AL181" ca="1" si="356">AI174/12</f>
        <v>0</v>
      </c>
      <c r="AM174" s="5">
        <f t="shared" ref="AM174:AM181" ca="1" si="357">AJ174/12</f>
        <v>0</v>
      </c>
    </row>
    <row r="175" spans="1:39" hidden="1" outlineLevel="2" x14ac:dyDescent="0.3">
      <c r="B175" s="55">
        <f t="shared" ref="B175:B180" ca="1" si="358">IFERROR(OFFSET(B175,-1,0)+1,1)</f>
        <v>2</v>
      </c>
      <c r="C175" s="37" t="str">
        <f ca="1">OFFSET('2. Participants'!$B$36,B175,0)</f>
        <v>Rebecca</v>
      </c>
      <c r="H175" s="5" t="str">
        <f t="shared" si="353"/>
        <v>£</v>
      </c>
      <c r="I175" s="14"/>
      <c r="J175" s="5" cm="1">
        <f t="array" aca="1" ref="J175" ca="1">SUMPRODUCT(J$46:J$61,IF($C$46:$C$61=$C175,1,0)*_xlfn.SINGLE(adj_flex_rf))</f>
        <v>-1513.2000000000003</v>
      </c>
      <c r="K175" s="5" cm="1">
        <f t="array" aca="1" ref="K175" ca="1">SUMPRODUCT(K$46:K$61,IF($C$46:$C$61=$C175,1,0)*_xlfn.SINGLE(adj_flex_rf))</f>
        <v>-1513.2000000000003</v>
      </c>
      <c r="L175" s="5" cm="1">
        <f t="array" aca="1" ref="L175" ca="1">SUMPRODUCT(L$46:L$61,IF($C$46:$C$61=$C175,1,0)*_xlfn.SINGLE(adj_flex_rf))</f>
        <v>-1513.2000000000003</v>
      </c>
      <c r="M175" s="5" cm="1">
        <f t="array" aca="1" ref="M175" ca="1">SUMPRODUCT(M$46:M$61,IF($C$46:$C$61=$C175,1,0)*_xlfn.SINGLE(adj_flex_rf))</f>
        <v>-1339.7813333333334</v>
      </c>
      <c r="N175" s="5" cm="1">
        <f t="array" aca="1" ref="N175" ca="1">SUMPRODUCT(N$46:N$61,IF($C$46:$C$61=$C175,1,0)*_xlfn.SINGLE(adj_flex_rf))</f>
        <v>-1045.7060827250609</v>
      </c>
      <c r="O175" s="5" cm="1">
        <f t="array" aca="1" ref="O175" ca="1">SUMPRODUCT(O$46:O$61,IF($C$46:$C$61=$C175,1,0)*_xlfn.SINGLE(adj_flex_rf))</f>
        <v>-921.10627362055948</v>
      </c>
      <c r="P175" s="5" cm="1">
        <f t="array" aca="1" ref="P175" ca="1">SUMPRODUCT(P$46:P$61,IF($C$46:$C$61=$C175,1,0)*_xlfn.SINGLE(adj_flex_rf))</f>
        <v>-851.33468013468018</v>
      </c>
      <c r="Q175" s="5" cm="1">
        <f t="array" aca="1" ref="Q175" ca="1">SUMPRODUCT(Q$46:Q$61,IF($C$46:$C$61=$C175,1,0)*_xlfn.SINGLE(adj_flex_rf))</f>
        <v>-806.85022631041033</v>
      </c>
      <c r="R175" s="5" cm="1">
        <f t="array" aca="1" ref="R175" ca="1">SUMPRODUCT(R$46:R$61,IF($C$46:$C$61=$C175,1,0)*_xlfn.SINGLE(adj_flex_rf))</f>
        <v>-776.15573946790118</v>
      </c>
      <c r="S175" s="5" cm="1">
        <f t="array" aca="1" ref="S175" ca="1">SUMPRODUCT(S$46:S$61,IF($C$46:$C$61=$C175,1,0)*_xlfn.SINGLE(adj_flex_rf))</f>
        <v>-753.79514970871162</v>
      </c>
      <c r="T175" s="5" cm="1">
        <f t="array" aca="1" ref="T175" ca="1">SUMPRODUCT(T$46:T$61,IF($C$46:$C$61=$C175,1,0)*_xlfn.SINGLE(adj_flex_rf))</f>
        <v>-736.84170539116712</v>
      </c>
      <c r="U175" s="14" cm="1">
        <f t="array" aca="1" ref="U175" ca="1">SUMPRODUCT(U$46:U$61,IF($C$46:$C$61=$C175,1,0)*_xlfn.SINGLE(adj_flex_rf))</f>
        <v>-723.58589440046319</v>
      </c>
      <c r="V175" s="5" cm="1">
        <f t="array" aca="1" ref="V175" ca="1">SUMPRODUCT(V$46:V$61,IF($C$46:$C$61=$C175,1,0)*_xlfn.SINGLE(adj_flex_rf))</f>
        <v>-712.96386766760372</v>
      </c>
      <c r="W175" s="5" cm="1">
        <f t="array" aca="1" ref="W175" ca="1">SUMPRODUCT(W$46:W$61,IF($C$46:$C$61=$C175,1,0)*_xlfn.SINGLE(adj_flex_rf))</f>
        <v>-704.28009384390475</v>
      </c>
      <c r="X175" s="5" cm="1">
        <f t="array" aca="1" ref="X175" ca="1">SUMPRODUCT(X$46:X$61,IF($C$46:$C$61=$C175,1,0)*_xlfn.SINGLE(adj_flex_rf))</f>
        <v>-697.06143862562919</v>
      </c>
      <c r="Y175" s="5" cm="1">
        <f t="array" aca="1" ref="Y175" ca="1">SUMPRODUCT(Y$46:Y$61,IF($C$46:$C$61=$C175,1,0)*_xlfn.SINGLE(adj_flex_rf))</f>
        <v>-690.97535910273461</v>
      </c>
      <c r="Z175" s="5" cm="1">
        <f t="array" aca="1" ref="Z175" ca="1">SUMPRODUCT(Z$46:Z$61,IF($C$46:$C$61=$C175,1,0)*_xlfn.SINGLE(adj_flex_rf))</f>
        <v>-685.78162376484033</v>
      </c>
      <c r="AA175" s="5" cm="1">
        <f t="array" aca="1" ref="AA175" ca="1">SUMPRODUCT(AA$46:AA$61,IF($C$46:$C$61=$C175,1,0)*_xlfn.SINGLE(adj_flex_rf))</f>
        <v>-681.30257878437931</v>
      </c>
      <c r="AB175" s="5" cm="1">
        <f t="array" aca="1" ref="AB175" ca="1">SUMPRODUCT(AB$46:AB$61,IF($C$46:$C$61=$C175,1,0)*_xlfn.SINGLE(adj_flex_rf))</f>
        <v>-677.40416566351837</v>
      </c>
      <c r="AC175" s="5" cm="1">
        <f t="array" aca="1" ref="AC175" ca="1">SUMPRODUCT(AC$46:AC$61,IF($C$46:$C$61=$C175,1,0)*_xlfn.SINGLE(adj_flex_rf))</f>
        <v>-673.98342334135441</v>
      </c>
      <c r="AD175" s="5" cm="1">
        <f t="array" aca="1" ref="AD175" ca="1">SUMPRODUCT(AD$46:AD$61,IF($C$46:$C$61=$C175,1,0)*_xlfn.SINGLE(adj_flex_rf))</f>
        <v>-670.96003661731982</v>
      </c>
      <c r="AE175" s="5" cm="1">
        <f t="array" aca="1" ref="AE175" ca="1">SUMPRODUCT(AE$46:AE$61,IF($C$46:$C$61=$C175,1,0)*_xlfn.SINGLE(adj_flex_rf))</f>
        <v>-668.27048528145622</v>
      </c>
      <c r="AF175" s="5" cm="1">
        <f t="array" aca="1" ref="AF175" ca="1">SUMPRODUCT(AF$46:AF$61,IF($C$46:$C$61=$C175,1,0)*_xlfn.SINGLE(adj_flex_rf))</f>
        <v>-665.86390880166118</v>
      </c>
      <c r="AG175" s="5" cm="1">
        <f t="array" aca="1" ref="AG175" ca="1">SUMPRODUCT(AG$46:AG$61,IF($C$46:$C$61=$C175,1,0)*_xlfn.SINGLE(adj_flex_rf))</f>
        <v>-663.69912902699366</v>
      </c>
      <c r="AH175" s="46"/>
      <c r="AI175" s="5">
        <f t="shared" ca="1" si="354"/>
        <v>-12494.757085092289</v>
      </c>
      <c r="AJ175" s="5">
        <f t="shared" ca="1" si="355"/>
        <v>-8192.5461105213963</v>
      </c>
      <c r="AL175" s="5">
        <f t="shared" ca="1" si="356"/>
        <v>-1041.2297570910241</v>
      </c>
      <c r="AM175" s="5">
        <f t="shared" ca="1" si="357"/>
        <v>-682.71217587678302</v>
      </c>
    </row>
    <row r="176" spans="1:39" hidden="1" outlineLevel="2" x14ac:dyDescent="0.3">
      <c r="B176" s="55">
        <f t="shared" ca="1" si="358"/>
        <v>3</v>
      </c>
      <c r="C176" s="37" t="str">
        <f ca="1">OFFSET('2. Participants'!$B$36,B176,0)</f>
        <v>Kate</v>
      </c>
      <c r="H176" s="5" t="str">
        <f t="shared" si="353"/>
        <v>£</v>
      </c>
      <c r="I176" s="14"/>
      <c r="J176" s="5" cm="1">
        <f t="array" aca="1" ref="J176" ca="1">SUMPRODUCT(J$46:J$61,IF($C$46:$C$61=$C176,1,0)*_xlfn.SINGLE(adj_flex_rf))</f>
        <v>-605.28000000000009</v>
      </c>
      <c r="K176" s="5" cm="1">
        <f t="array" aca="1" ref="K176" ca="1">SUMPRODUCT(K$46:K$61,IF($C$46:$C$61=$C176,1,0)*_xlfn.SINGLE(adj_flex_rf))</f>
        <v>-605.28000000000009</v>
      </c>
      <c r="L176" s="5" cm="1">
        <f t="array" aca="1" ref="L176" ca="1">SUMPRODUCT(L$46:L$61,IF($C$46:$C$61=$C176,1,0)*_xlfn.SINGLE(adj_flex_rf))</f>
        <v>-605.28000000000009</v>
      </c>
      <c r="M176" s="5" cm="1">
        <f t="array" aca="1" ref="M176" ca="1">SUMPRODUCT(M$46:M$61,IF($C$46:$C$61=$C176,1,0)*_xlfn.SINGLE(adj_flex_rf))</f>
        <v>-535.91253333333339</v>
      </c>
      <c r="N176" s="5" cm="1">
        <f t="array" aca="1" ref="N176" ca="1">SUMPRODUCT(N$46:N$61,IF($C$46:$C$61=$C176,1,0)*_xlfn.SINGLE(adj_flex_rf))</f>
        <v>-418.28243309002437</v>
      </c>
      <c r="O176" s="5" cm="1">
        <f t="array" aca="1" ref="O176" ca="1">SUMPRODUCT(O$46:O$61,IF($C$46:$C$61=$C176,1,0)*_xlfn.SINGLE(adj_flex_rf))</f>
        <v>-368.4425094482238</v>
      </c>
      <c r="P176" s="5" cm="1">
        <f t="array" aca="1" ref="P176" ca="1">SUMPRODUCT(P$46:P$61,IF($C$46:$C$61=$C176,1,0)*_xlfn.SINGLE(adj_flex_rf))</f>
        <v>-340.53387205387207</v>
      </c>
      <c r="Q176" s="5" cm="1">
        <f t="array" aca="1" ref="Q176" ca="1">SUMPRODUCT(Q$46:Q$61,IF($C$46:$C$61=$C176,1,0)*_xlfn.SINGLE(adj_flex_rf))</f>
        <v>-322.74009052416415</v>
      </c>
      <c r="R176" s="5" cm="1">
        <f t="array" aca="1" ref="R176" ca="1">SUMPRODUCT(R$46:R$61,IF($C$46:$C$61=$C176,1,0)*_xlfn.SINGLE(adj_flex_rf))</f>
        <v>-310.46229578716049</v>
      </c>
      <c r="S176" s="5" cm="1">
        <f t="array" aca="1" ref="S176" ca="1">SUMPRODUCT(S$46:S$61,IF($C$46:$C$61=$C176,1,0)*_xlfn.SINGLE(adj_flex_rf))</f>
        <v>-301.51805988348468</v>
      </c>
      <c r="T176" s="5" cm="1">
        <f t="array" aca="1" ref="T176" ca="1">SUMPRODUCT(T$46:T$61,IF($C$46:$C$61=$C176,1,0)*_xlfn.SINGLE(adj_flex_rf))</f>
        <v>-294.73668215646683</v>
      </c>
      <c r="U176" s="14" cm="1">
        <f t="array" aca="1" ref="U176" ca="1">SUMPRODUCT(U$46:U$61,IF($C$46:$C$61=$C176,1,0)*_xlfn.SINGLE(adj_flex_rf))</f>
        <v>-289.43435776018526</v>
      </c>
      <c r="V176" s="5" cm="1">
        <f t="array" aca="1" ref="V176" ca="1">SUMPRODUCT(V$46:V$61,IF($C$46:$C$61=$C176,1,0)*_xlfn.SINGLE(adj_flex_rf))</f>
        <v>-285.18554706704145</v>
      </c>
      <c r="W176" s="5" cm="1">
        <f t="array" aca="1" ref="W176" ca="1">SUMPRODUCT(W$46:W$61,IF($C$46:$C$61=$C176,1,0)*_xlfn.SINGLE(adj_flex_rf))</f>
        <v>-281.71203753756191</v>
      </c>
      <c r="X176" s="5" cm="1">
        <f t="array" aca="1" ref="X176" ca="1">SUMPRODUCT(X$46:X$61,IF($C$46:$C$61=$C176,1,0)*_xlfn.SINGLE(adj_flex_rf))</f>
        <v>-278.8245754502517</v>
      </c>
      <c r="Y176" s="5" cm="1">
        <f t="array" aca="1" ref="Y176" ca="1">SUMPRODUCT(Y$46:Y$61,IF($C$46:$C$61=$C176,1,0)*_xlfn.SINGLE(adj_flex_rf))</f>
        <v>-276.39014364109386</v>
      </c>
      <c r="Z176" s="5" cm="1">
        <f t="array" aca="1" ref="Z176" ca="1">SUMPRODUCT(Z$46:Z$61,IF($C$46:$C$61=$C176,1,0)*_xlfn.SINGLE(adj_flex_rf))</f>
        <v>-274.31264950593612</v>
      </c>
      <c r="AA176" s="5" cm="1">
        <f t="array" aca="1" ref="AA176" ca="1">SUMPRODUCT(AA$46:AA$61,IF($C$46:$C$61=$C176,1,0)*_xlfn.SINGLE(adj_flex_rf))</f>
        <v>-272.52103151375172</v>
      </c>
      <c r="AB176" s="5" cm="1">
        <f t="array" aca="1" ref="AB176" ca="1">SUMPRODUCT(AB$46:AB$61,IF($C$46:$C$61=$C176,1,0)*_xlfn.SINGLE(adj_flex_rf))</f>
        <v>-270.96166626540736</v>
      </c>
      <c r="AC176" s="5" cm="1">
        <f t="array" aca="1" ref="AC176" ca="1">SUMPRODUCT(AC$46:AC$61,IF($C$46:$C$61=$C176,1,0)*_xlfn.SINGLE(adj_flex_rf))</f>
        <v>-269.59336933654174</v>
      </c>
      <c r="AD176" s="5" cm="1">
        <f t="array" aca="1" ref="AD176" ca="1">SUMPRODUCT(AD$46:AD$61,IF($C$46:$C$61=$C176,1,0)*_xlfn.SINGLE(adj_flex_rf))</f>
        <v>-268.38401464692794</v>
      </c>
      <c r="AE176" s="5" cm="1">
        <f t="array" aca="1" ref="AE176" ca="1">SUMPRODUCT(AE$46:AE$61,IF($C$46:$C$61=$C176,1,0)*_xlfn.SINGLE(adj_flex_rf))</f>
        <v>-267.3081941125825</v>
      </c>
      <c r="AF176" s="5" cm="1">
        <f t="array" aca="1" ref="AF176" ca="1">SUMPRODUCT(AF$46:AF$61,IF($C$46:$C$61=$C176,1,0)*_xlfn.SINGLE(adj_flex_rf))</f>
        <v>-266.34556352066448</v>
      </c>
      <c r="AG176" s="5" cm="1">
        <f t="array" aca="1" ref="AG176" ca="1">SUMPRODUCT(AG$46:AG$61,IF($C$46:$C$61=$C176,1,0)*_xlfn.SINGLE(adj_flex_rf))</f>
        <v>-265.47965161079748</v>
      </c>
      <c r="AH176" s="46"/>
      <c r="AI176" s="5">
        <f t="shared" ca="1" si="354"/>
        <v>-4997.902834036915</v>
      </c>
      <c r="AJ176" s="5">
        <f t="shared" ca="1" si="355"/>
        <v>-3277.0184442085583</v>
      </c>
      <c r="AL176" s="5">
        <f t="shared" ca="1" si="356"/>
        <v>-416.49190283640957</v>
      </c>
      <c r="AM176" s="5">
        <f t="shared" ca="1" si="357"/>
        <v>-273.08487035071317</v>
      </c>
    </row>
    <row r="177" spans="2:39" hidden="1" outlineLevel="2" x14ac:dyDescent="0.3">
      <c r="B177" s="55">
        <f t="shared" ca="1" si="358"/>
        <v>4</v>
      </c>
      <c r="C177" s="37" t="str">
        <f ca="1">OFFSET('2. Participants'!$B$36,B177,0)</f>
        <v>Andrew</v>
      </c>
      <c r="H177" s="5" t="str">
        <f t="shared" si="353"/>
        <v>£</v>
      </c>
      <c r="I177" s="14"/>
      <c r="J177" s="5" cm="1">
        <f t="array" aca="1" ref="J177" ca="1">SUMPRODUCT(J$46:J$61,IF($C$46:$C$61=$C177,1,0)*_xlfn.SINGLE(adj_flex_rf))</f>
        <v>-605.28000000000009</v>
      </c>
      <c r="K177" s="5" cm="1">
        <f t="array" aca="1" ref="K177" ca="1">SUMPRODUCT(K$46:K$61,IF($C$46:$C$61=$C177,1,0)*_xlfn.SINGLE(adj_flex_rf))</f>
        <v>-605.28000000000009</v>
      </c>
      <c r="L177" s="5" cm="1">
        <f t="array" aca="1" ref="L177" ca="1">SUMPRODUCT(L$46:L$61,IF($C$46:$C$61=$C177,1,0)*_xlfn.SINGLE(adj_flex_rf))</f>
        <v>-605.28000000000009</v>
      </c>
      <c r="M177" s="5" cm="1">
        <f t="array" aca="1" ref="M177" ca="1">SUMPRODUCT(M$46:M$61,IF($C$46:$C$61=$C177,1,0)*_xlfn.SINGLE(adj_flex_rf))</f>
        <v>-535.91253333333339</v>
      </c>
      <c r="N177" s="5" cm="1">
        <f t="array" aca="1" ref="N177" ca="1">SUMPRODUCT(N$46:N$61,IF($C$46:$C$61=$C177,1,0)*_xlfn.SINGLE(adj_flex_rf))</f>
        <v>-418.28243309002437</v>
      </c>
      <c r="O177" s="5" cm="1">
        <f t="array" aca="1" ref="O177" ca="1">SUMPRODUCT(O$46:O$61,IF($C$46:$C$61=$C177,1,0)*_xlfn.SINGLE(adj_flex_rf))</f>
        <v>-368.4425094482238</v>
      </c>
      <c r="P177" s="5" cm="1">
        <f t="array" aca="1" ref="P177" ca="1">SUMPRODUCT(P$46:P$61,IF($C$46:$C$61=$C177,1,0)*_xlfn.SINGLE(adj_flex_rf))</f>
        <v>-340.53387205387207</v>
      </c>
      <c r="Q177" s="5" cm="1">
        <f t="array" aca="1" ref="Q177" ca="1">SUMPRODUCT(Q$46:Q$61,IF($C$46:$C$61=$C177,1,0)*_xlfn.SINGLE(adj_flex_rf))</f>
        <v>-322.74009052416415</v>
      </c>
      <c r="R177" s="5" cm="1">
        <f t="array" aca="1" ref="R177" ca="1">SUMPRODUCT(R$46:R$61,IF($C$46:$C$61=$C177,1,0)*_xlfn.SINGLE(adj_flex_rf))</f>
        <v>-310.46229578716049</v>
      </c>
      <c r="S177" s="5" cm="1">
        <f t="array" aca="1" ref="S177" ca="1">SUMPRODUCT(S$46:S$61,IF($C$46:$C$61=$C177,1,0)*_xlfn.SINGLE(adj_flex_rf))</f>
        <v>-301.51805988348468</v>
      </c>
      <c r="T177" s="5" cm="1">
        <f t="array" aca="1" ref="T177" ca="1">SUMPRODUCT(T$46:T$61,IF($C$46:$C$61=$C177,1,0)*_xlfn.SINGLE(adj_flex_rf))</f>
        <v>-294.73668215646683</v>
      </c>
      <c r="U177" s="14" cm="1">
        <f t="array" aca="1" ref="U177" ca="1">SUMPRODUCT(U$46:U$61,IF($C$46:$C$61=$C177,1,0)*_xlfn.SINGLE(adj_flex_rf))</f>
        <v>-289.43435776018526</v>
      </c>
      <c r="V177" s="5" cm="1">
        <f t="array" aca="1" ref="V177" ca="1">SUMPRODUCT(V$46:V$61,IF($C$46:$C$61=$C177,1,0)*_xlfn.SINGLE(adj_flex_rf))</f>
        <v>-285.18554706704145</v>
      </c>
      <c r="W177" s="5" cm="1">
        <f t="array" aca="1" ref="W177" ca="1">SUMPRODUCT(W$46:W$61,IF($C$46:$C$61=$C177,1,0)*_xlfn.SINGLE(adj_flex_rf))</f>
        <v>-281.71203753756191</v>
      </c>
      <c r="X177" s="5" cm="1">
        <f t="array" aca="1" ref="X177" ca="1">SUMPRODUCT(X$46:X$61,IF($C$46:$C$61=$C177,1,0)*_xlfn.SINGLE(adj_flex_rf))</f>
        <v>-278.8245754502517</v>
      </c>
      <c r="Y177" s="5" cm="1">
        <f t="array" aca="1" ref="Y177" ca="1">SUMPRODUCT(Y$46:Y$61,IF($C$46:$C$61=$C177,1,0)*_xlfn.SINGLE(adj_flex_rf))</f>
        <v>-276.39014364109386</v>
      </c>
      <c r="Z177" s="5" cm="1">
        <f t="array" aca="1" ref="Z177" ca="1">SUMPRODUCT(Z$46:Z$61,IF($C$46:$C$61=$C177,1,0)*_xlfn.SINGLE(adj_flex_rf))</f>
        <v>-274.31264950593612</v>
      </c>
      <c r="AA177" s="5" cm="1">
        <f t="array" aca="1" ref="AA177" ca="1">SUMPRODUCT(AA$46:AA$61,IF($C$46:$C$61=$C177,1,0)*_xlfn.SINGLE(adj_flex_rf))</f>
        <v>-272.52103151375172</v>
      </c>
      <c r="AB177" s="5" cm="1">
        <f t="array" aca="1" ref="AB177" ca="1">SUMPRODUCT(AB$46:AB$61,IF($C$46:$C$61=$C177,1,0)*_xlfn.SINGLE(adj_flex_rf))</f>
        <v>-270.96166626540736</v>
      </c>
      <c r="AC177" s="5" cm="1">
        <f t="array" aca="1" ref="AC177" ca="1">SUMPRODUCT(AC$46:AC$61,IF($C$46:$C$61=$C177,1,0)*_xlfn.SINGLE(adj_flex_rf))</f>
        <v>-269.59336933654174</v>
      </c>
      <c r="AD177" s="5" cm="1">
        <f t="array" aca="1" ref="AD177" ca="1">SUMPRODUCT(AD$46:AD$61,IF($C$46:$C$61=$C177,1,0)*_xlfn.SINGLE(adj_flex_rf))</f>
        <v>-268.38401464692794</v>
      </c>
      <c r="AE177" s="5" cm="1">
        <f t="array" aca="1" ref="AE177" ca="1">SUMPRODUCT(AE$46:AE$61,IF($C$46:$C$61=$C177,1,0)*_xlfn.SINGLE(adj_flex_rf))</f>
        <v>-267.3081941125825</v>
      </c>
      <c r="AF177" s="5" cm="1">
        <f t="array" aca="1" ref="AF177" ca="1">SUMPRODUCT(AF$46:AF$61,IF($C$46:$C$61=$C177,1,0)*_xlfn.SINGLE(adj_flex_rf))</f>
        <v>-266.34556352066448</v>
      </c>
      <c r="AG177" s="5" cm="1">
        <f t="array" aca="1" ref="AG177" ca="1">SUMPRODUCT(AG$46:AG$61,IF($C$46:$C$61=$C177,1,0)*_xlfn.SINGLE(adj_flex_rf))</f>
        <v>-265.47965161079748</v>
      </c>
      <c r="AH177" s="46"/>
      <c r="AI177" s="5">
        <f t="shared" ca="1" si="354"/>
        <v>-4997.902834036915</v>
      </c>
      <c r="AJ177" s="5">
        <f t="shared" ca="1" si="355"/>
        <v>-3277.0184442085583</v>
      </c>
      <c r="AL177" s="5">
        <f t="shared" ca="1" si="356"/>
        <v>-416.49190283640957</v>
      </c>
      <c r="AM177" s="5">
        <f t="shared" ca="1" si="357"/>
        <v>-273.08487035071317</v>
      </c>
    </row>
    <row r="178" spans="2:39" hidden="1" outlineLevel="2" x14ac:dyDescent="0.3">
      <c r="B178" s="55">
        <f t="shared" ca="1" si="358"/>
        <v>5</v>
      </c>
      <c r="C178" s="37" t="str">
        <f ca="1">OFFSET('2. Participants'!$B$36,B178,0)</f>
        <v>Suppliers</v>
      </c>
      <c r="H178" s="5" t="str">
        <f t="shared" si="353"/>
        <v>£</v>
      </c>
      <c r="I178" s="14"/>
      <c r="J178" s="5" cm="1">
        <f t="array" aca="1" ref="J178" ca="1">SUMPRODUCT(J$46:J$61,IF($C$46:$C$61=$C178,1,0)*_xlfn.SINGLE(adj_flex_rf))</f>
        <v>0</v>
      </c>
      <c r="K178" s="5" cm="1">
        <f t="array" aca="1" ref="K178" ca="1">SUMPRODUCT(K$46:K$61,IF($C$46:$C$61=$C178,1,0)*_xlfn.SINGLE(adj_flex_rf))</f>
        <v>0</v>
      </c>
      <c r="L178" s="5" cm="1">
        <f t="array" aca="1" ref="L178" ca="1">SUMPRODUCT(L$46:L$61,IF($C$46:$C$61=$C178,1,0)*_xlfn.SINGLE(adj_flex_rf))</f>
        <v>0</v>
      </c>
      <c r="M178" s="5" cm="1">
        <f t="array" aca="1" ref="M178" ca="1">SUMPRODUCT(M$46:M$61,IF($C$46:$C$61=$C178,1,0)*_xlfn.SINGLE(adj_flex_rf))</f>
        <v>0</v>
      </c>
      <c r="N178" s="5" cm="1">
        <f t="array" aca="1" ref="N178" ca="1">SUMPRODUCT(N$46:N$61,IF($C$46:$C$61=$C178,1,0)*_xlfn.SINGLE(adj_flex_rf))</f>
        <v>0</v>
      </c>
      <c r="O178" s="5" cm="1">
        <f t="array" aca="1" ref="O178" ca="1">SUMPRODUCT(O$46:O$61,IF($C$46:$C$61=$C178,1,0)*_xlfn.SINGLE(adj_flex_rf))</f>
        <v>0</v>
      </c>
      <c r="P178" s="5" cm="1">
        <f t="array" aca="1" ref="P178" ca="1">SUMPRODUCT(P$46:P$61,IF($C$46:$C$61=$C178,1,0)*_xlfn.SINGLE(adj_flex_rf))</f>
        <v>0</v>
      </c>
      <c r="Q178" s="5" cm="1">
        <f t="array" aca="1" ref="Q178" ca="1">SUMPRODUCT(Q$46:Q$61,IF($C$46:$C$61=$C178,1,0)*_xlfn.SINGLE(adj_flex_rf))</f>
        <v>0</v>
      </c>
      <c r="R178" s="5" cm="1">
        <f t="array" aca="1" ref="R178" ca="1">SUMPRODUCT(R$46:R$61,IF($C$46:$C$61=$C178,1,0)*_xlfn.SINGLE(adj_flex_rf))</f>
        <v>0</v>
      </c>
      <c r="S178" s="5" cm="1">
        <f t="array" aca="1" ref="S178" ca="1">SUMPRODUCT(S$46:S$61,IF($C$46:$C$61=$C178,1,0)*_xlfn.SINGLE(adj_flex_rf))</f>
        <v>0</v>
      </c>
      <c r="T178" s="5" cm="1">
        <f t="array" aca="1" ref="T178" ca="1">SUMPRODUCT(T$46:T$61,IF($C$46:$C$61=$C178,1,0)*_xlfn.SINGLE(adj_flex_rf))</f>
        <v>0</v>
      </c>
      <c r="U178" s="14" cm="1">
        <f t="array" aca="1" ref="U178" ca="1">SUMPRODUCT(U$46:U$61,IF($C$46:$C$61=$C178,1,0)*_xlfn.SINGLE(adj_flex_rf))</f>
        <v>0</v>
      </c>
      <c r="V178" s="5" cm="1">
        <f t="array" aca="1" ref="V178" ca="1">SUMPRODUCT(V$46:V$61,IF($C$46:$C$61=$C178,1,0)*_xlfn.SINGLE(adj_flex_rf))</f>
        <v>0</v>
      </c>
      <c r="W178" s="5" cm="1">
        <f t="array" aca="1" ref="W178" ca="1">SUMPRODUCT(W$46:W$61,IF($C$46:$C$61=$C178,1,0)*_xlfn.SINGLE(adj_flex_rf))</f>
        <v>0</v>
      </c>
      <c r="X178" s="5" cm="1">
        <f t="array" aca="1" ref="X178" ca="1">SUMPRODUCT(X$46:X$61,IF($C$46:$C$61=$C178,1,0)*_xlfn.SINGLE(adj_flex_rf))</f>
        <v>0</v>
      </c>
      <c r="Y178" s="5" cm="1">
        <f t="array" aca="1" ref="Y178" ca="1">SUMPRODUCT(Y$46:Y$61,IF($C$46:$C$61=$C178,1,0)*_xlfn.SINGLE(adj_flex_rf))</f>
        <v>0</v>
      </c>
      <c r="Z178" s="5" cm="1">
        <f t="array" aca="1" ref="Z178" ca="1">SUMPRODUCT(Z$46:Z$61,IF($C$46:$C$61=$C178,1,0)*_xlfn.SINGLE(adj_flex_rf))</f>
        <v>0</v>
      </c>
      <c r="AA178" s="5" cm="1">
        <f t="array" aca="1" ref="AA178" ca="1">SUMPRODUCT(AA$46:AA$61,IF($C$46:$C$61=$C178,1,0)*_xlfn.SINGLE(adj_flex_rf))</f>
        <v>0</v>
      </c>
      <c r="AB178" s="5" cm="1">
        <f t="array" aca="1" ref="AB178" ca="1">SUMPRODUCT(AB$46:AB$61,IF($C$46:$C$61=$C178,1,0)*_xlfn.SINGLE(adj_flex_rf))</f>
        <v>0</v>
      </c>
      <c r="AC178" s="5" cm="1">
        <f t="array" aca="1" ref="AC178" ca="1">SUMPRODUCT(AC$46:AC$61,IF($C$46:$C$61=$C178,1,0)*_xlfn.SINGLE(adj_flex_rf))</f>
        <v>0</v>
      </c>
      <c r="AD178" s="5" cm="1">
        <f t="array" aca="1" ref="AD178" ca="1">SUMPRODUCT(AD$46:AD$61,IF($C$46:$C$61=$C178,1,0)*_xlfn.SINGLE(adj_flex_rf))</f>
        <v>0</v>
      </c>
      <c r="AE178" s="5" cm="1">
        <f t="array" aca="1" ref="AE178" ca="1">SUMPRODUCT(AE$46:AE$61,IF($C$46:$C$61=$C178,1,0)*_xlfn.SINGLE(adj_flex_rf))</f>
        <v>0</v>
      </c>
      <c r="AF178" s="5" cm="1">
        <f t="array" aca="1" ref="AF178" ca="1">SUMPRODUCT(AF$46:AF$61,IF($C$46:$C$61=$C178,1,0)*_xlfn.SINGLE(adj_flex_rf))</f>
        <v>0</v>
      </c>
      <c r="AG178" s="5" cm="1">
        <f t="array" aca="1" ref="AG178" ca="1">SUMPRODUCT(AG$46:AG$61,IF($C$46:$C$61=$C178,1,0)*_xlfn.SINGLE(adj_flex_rf))</f>
        <v>0</v>
      </c>
      <c r="AH178" s="46"/>
      <c r="AI178" s="5">
        <f t="shared" ca="1" si="354"/>
        <v>0</v>
      </c>
      <c r="AJ178" s="5">
        <f t="shared" ca="1" si="355"/>
        <v>0</v>
      </c>
      <c r="AL178" s="5">
        <f t="shared" ca="1" si="356"/>
        <v>0</v>
      </c>
      <c r="AM178" s="5">
        <f t="shared" ca="1" si="357"/>
        <v>0</v>
      </c>
    </row>
    <row r="179" spans="2:39" hidden="1" outlineLevel="2" x14ac:dyDescent="0.3">
      <c r="B179" s="55">
        <f t="shared" ca="1" si="358"/>
        <v>6</v>
      </c>
      <c r="C179" s="37">
        <f ca="1">OFFSET('2. Participants'!$B$36,B179,0)</f>
        <v>0</v>
      </c>
      <c r="H179" s="5" t="str">
        <f t="shared" si="353"/>
        <v>£</v>
      </c>
      <c r="I179" s="14"/>
      <c r="J179" s="5" cm="1">
        <f t="array" aca="1" ref="J179" ca="1">SUMPRODUCT(J$46:J$61,IF($C$46:$C$61=$C179,1,0)*_xlfn.SINGLE(adj_flex_rf))</f>
        <v>0</v>
      </c>
      <c r="K179" s="5" cm="1">
        <f t="array" aca="1" ref="K179" ca="1">SUMPRODUCT(K$46:K$61,IF($C$46:$C$61=$C179,1,0)*_xlfn.SINGLE(adj_flex_rf))</f>
        <v>0</v>
      </c>
      <c r="L179" s="5" cm="1">
        <f t="array" aca="1" ref="L179" ca="1">SUMPRODUCT(L$46:L$61,IF($C$46:$C$61=$C179,1,0)*_xlfn.SINGLE(adj_flex_rf))</f>
        <v>0</v>
      </c>
      <c r="M179" s="5" cm="1">
        <f t="array" aca="1" ref="M179" ca="1">SUMPRODUCT(M$46:M$61,IF($C$46:$C$61=$C179,1,0)*_xlfn.SINGLE(adj_flex_rf))</f>
        <v>0</v>
      </c>
      <c r="N179" s="5" cm="1">
        <f t="array" aca="1" ref="N179" ca="1">SUMPRODUCT(N$46:N$61,IF($C$46:$C$61=$C179,1,0)*_xlfn.SINGLE(adj_flex_rf))</f>
        <v>0</v>
      </c>
      <c r="O179" s="5" cm="1">
        <f t="array" aca="1" ref="O179" ca="1">SUMPRODUCT(O$46:O$61,IF($C$46:$C$61=$C179,1,0)*_xlfn.SINGLE(adj_flex_rf))</f>
        <v>0</v>
      </c>
      <c r="P179" s="5" cm="1">
        <f t="array" aca="1" ref="P179" ca="1">SUMPRODUCT(P$46:P$61,IF($C$46:$C$61=$C179,1,0)*_xlfn.SINGLE(adj_flex_rf))</f>
        <v>0</v>
      </c>
      <c r="Q179" s="5" cm="1">
        <f t="array" aca="1" ref="Q179" ca="1">SUMPRODUCT(Q$46:Q$61,IF($C$46:$C$61=$C179,1,0)*_xlfn.SINGLE(adj_flex_rf))</f>
        <v>0</v>
      </c>
      <c r="R179" s="5" cm="1">
        <f t="array" aca="1" ref="R179" ca="1">SUMPRODUCT(R$46:R$61,IF($C$46:$C$61=$C179,1,0)*_xlfn.SINGLE(adj_flex_rf))</f>
        <v>0</v>
      </c>
      <c r="S179" s="5" cm="1">
        <f t="array" aca="1" ref="S179" ca="1">SUMPRODUCT(S$46:S$61,IF($C$46:$C$61=$C179,1,0)*_xlfn.SINGLE(adj_flex_rf))</f>
        <v>0</v>
      </c>
      <c r="T179" s="5" cm="1">
        <f t="array" aca="1" ref="T179" ca="1">SUMPRODUCT(T$46:T$61,IF($C$46:$C$61=$C179,1,0)*_xlfn.SINGLE(adj_flex_rf))</f>
        <v>0</v>
      </c>
      <c r="U179" s="14" cm="1">
        <f t="array" aca="1" ref="U179" ca="1">SUMPRODUCT(U$46:U$61,IF($C$46:$C$61=$C179,1,0)*_xlfn.SINGLE(adj_flex_rf))</f>
        <v>0</v>
      </c>
      <c r="V179" s="5" cm="1">
        <f t="array" aca="1" ref="V179" ca="1">SUMPRODUCT(V$46:V$61,IF($C$46:$C$61=$C179,1,0)*_xlfn.SINGLE(adj_flex_rf))</f>
        <v>0</v>
      </c>
      <c r="W179" s="5" cm="1">
        <f t="array" aca="1" ref="W179" ca="1">SUMPRODUCT(W$46:W$61,IF($C$46:$C$61=$C179,1,0)*_xlfn.SINGLE(adj_flex_rf))</f>
        <v>0</v>
      </c>
      <c r="X179" s="5" cm="1">
        <f t="array" aca="1" ref="X179" ca="1">SUMPRODUCT(X$46:X$61,IF($C$46:$C$61=$C179,1,0)*_xlfn.SINGLE(adj_flex_rf))</f>
        <v>0</v>
      </c>
      <c r="Y179" s="5" cm="1">
        <f t="array" aca="1" ref="Y179" ca="1">SUMPRODUCT(Y$46:Y$61,IF($C$46:$C$61=$C179,1,0)*_xlfn.SINGLE(adj_flex_rf))</f>
        <v>0</v>
      </c>
      <c r="Z179" s="5" cm="1">
        <f t="array" aca="1" ref="Z179" ca="1">SUMPRODUCT(Z$46:Z$61,IF($C$46:$C$61=$C179,1,0)*_xlfn.SINGLE(adj_flex_rf))</f>
        <v>0</v>
      </c>
      <c r="AA179" s="5" cm="1">
        <f t="array" aca="1" ref="AA179" ca="1">SUMPRODUCT(AA$46:AA$61,IF($C$46:$C$61=$C179,1,0)*_xlfn.SINGLE(adj_flex_rf))</f>
        <v>0</v>
      </c>
      <c r="AB179" s="5" cm="1">
        <f t="array" aca="1" ref="AB179" ca="1">SUMPRODUCT(AB$46:AB$61,IF($C$46:$C$61=$C179,1,0)*_xlfn.SINGLE(adj_flex_rf))</f>
        <v>0</v>
      </c>
      <c r="AC179" s="5" cm="1">
        <f t="array" aca="1" ref="AC179" ca="1">SUMPRODUCT(AC$46:AC$61,IF($C$46:$C$61=$C179,1,0)*_xlfn.SINGLE(adj_flex_rf))</f>
        <v>0</v>
      </c>
      <c r="AD179" s="5" cm="1">
        <f t="array" aca="1" ref="AD179" ca="1">SUMPRODUCT(AD$46:AD$61,IF($C$46:$C$61=$C179,1,0)*_xlfn.SINGLE(adj_flex_rf))</f>
        <v>0</v>
      </c>
      <c r="AE179" s="5" cm="1">
        <f t="array" aca="1" ref="AE179" ca="1">SUMPRODUCT(AE$46:AE$61,IF($C$46:$C$61=$C179,1,0)*_xlfn.SINGLE(adj_flex_rf))</f>
        <v>0</v>
      </c>
      <c r="AF179" s="5" cm="1">
        <f t="array" aca="1" ref="AF179" ca="1">SUMPRODUCT(AF$46:AF$61,IF($C$46:$C$61=$C179,1,0)*_xlfn.SINGLE(adj_flex_rf))</f>
        <v>0</v>
      </c>
      <c r="AG179" s="5" cm="1">
        <f t="array" aca="1" ref="AG179" ca="1">SUMPRODUCT(AG$46:AG$61,IF($C$46:$C$61=$C179,1,0)*_xlfn.SINGLE(adj_flex_rf))</f>
        <v>0</v>
      </c>
      <c r="AH179" s="46"/>
      <c r="AI179" s="5">
        <f t="shared" ref="AI179" ca="1" si="359">SUM(J179:U179)</f>
        <v>0</v>
      </c>
      <c r="AJ179" s="5">
        <f t="shared" ref="AJ179" ca="1" si="360">SUM(V179:AG179)</f>
        <v>0</v>
      </c>
      <c r="AL179" s="5">
        <f t="shared" ref="AL179" ca="1" si="361">AI179/12</f>
        <v>0</v>
      </c>
      <c r="AM179" s="5">
        <f t="shared" ref="AM179" ca="1" si="362">AJ179/12</f>
        <v>0</v>
      </c>
    </row>
    <row r="180" spans="2:39" hidden="1" outlineLevel="2" x14ac:dyDescent="0.3">
      <c r="B180" s="55">
        <f t="shared" ca="1" si="358"/>
        <v>7</v>
      </c>
      <c r="C180" s="37">
        <f ca="1">OFFSET('2. Participants'!$B$36,B180,0)</f>
        <v>0</v>
      </c>
      <c r="H180" s="5" t="str">
        <f t="shared" si="353"/>
        <v>£</v>
      </c>
      <c r="I180" s="14"/>
      <c r="J180" s="5" cm="1">
        <f t="array" aca="1" ref="J180" ca="1">SUMPRODUCT(J$46:J$61,IF($C$46:$C$61=$C180,1,0)*_xlfn.SINGLE(adj_flex_rf))</f>
        <v>0</v>
      </c>
      <c r="K180" s="5" cm="1">
        <f t="array" aca="1" ref="K180" ca="1">SUMPRODUCT(K$46:K$61,IF($C$46:$C$61=$C180,1,0)*_xlfn.SINGLE(adj_flex_rf))</f>
        <v>0</v>
      </c>
      <c r="L180" s="5" cm="1">
        <f t="array" aca="1" ref="L180" ca="1">SUMPRODUCT(L$46:L$61,IF($C$46:$C$61=$C180,1,0)*_xlfn.SINGLE(adj_flex_rf))</f>
        <v>0</v>
      </c>
      <c r="M180" s="5" cm="1">
        <f t="array" aca="1" ref="M180" ca="1">SUMPRODUCT(M$46:M$61,IF($C$46:$C$61=$C180,1,0)*_xlfn.SINGLE(adj_flex_rf))</f>
        <v>0</v>
      </c>
      <c r="N180" s="5" cm="1">
        <f t="array" aca="1" ref="N180" ca="1">SUMPRODUCT(N$46:N$61,IF($C$46:$C$61=$C180,1,0)*_xlfn.SINGLE(adj_flex_rf))</f>
        <v>0</v>
      </c>
      <c r="O180" s="5" cm="1">
        <f t="array" aca="1" ref="O180" ca="1">SUMPRODUCT(O$46:O$61,IF($C$46:$C$61=$C180,1,0)*_xlfn.SINGLE(adj_flex_rf))</f>
        <v>0</v>
      </c>
      <c r="P180" s="5" cm="1">
        <f t="array" aca="1" ref="P180" ca="1">SUMPRODUCT(P$46:P$61,IF($C$46:$C$61=$C180,1,0)*_xlfn.SINGLE(adj_flex_rf))</f>
        <v>0</v>
      </c>
      <c r="Q180" s="5" cm="1">
        <f t="array" aca="1" ref="Q180" ca="1">SUMPRODUCT(Q$46:Q$61,IF($C$46:$C$61=$C180,1,0)*_xlfn.SINGLE(adj_flex_rf))</f>
        <v>0</v>
      </c>
      <c r="R180" s="5" cm="1">
        <f t="array" aca="1" ref="R180" ca="1">SUMPRODUCT(R$46:R$61,IF($C$46:$C$61=$C180,1,0)*_xlfn.SINGLE(adj_flex_rf))</f>
        <v>0</v>
      </c>
      <c r="S180" s="5" cm="1">
        <f t="array" aca="1" ref="S180" ca="1">SUMPRODUCT(S$46:S$61,IF($C$46:$C$61=$C180,1,0)*_xlfn.SINGLE(adj_flex_rf))</f>
        <v>0</v>
      </c>
      <c r="T180" s="5" cm="1">
        <f t="array" aca="1" ref="T180" ca="1">SUMPRODUCT(T$46:T$61,IF($C$46:$C$61=$C180,1,0)*_xlfn.SINGLE(adj_flex_rf))</f>
        <v>0</v>
      </c>
      <c r="U180" s="14" cm="1">
        <f t="array" aca="1" ref="U180" ca="1">SUMPRODUCT(U$46:U$61,IF($C$46:$C$61=$C180,1,0)*_xlfn.SINGLE(adj_flex_rf))</f>
        <v>0</v>
      </c>
      <c r="V180" s="5" cm="1">
        <f t="array" aca="1" ref="V180" ca="1">SUMPRODUCT(V$46:V$61,IF($C$46:$C$61=$C180,1,0)*_xlfn.SINGLE(adj_flex_rf))</f>
        <v>0</v>
      </c>
      <c r="W180" s="5" cm="1">
        <f t="array" aca="1" ref="W180" ca="1">SUMPRODUCT(W$46:W$61,IF($C$46:$C$61=$C180,1,0)*_xlfn.SINGLE(adj_flex_rf))</f>
        <v>0</v>
      </c>
      <c r="X180" s="5" cm="1">
        <f t="array" aca="1" ref="X180" ca="1">SUMPRODUCT(X$46:X$61,IF($C$46:$C$61=$C180,1,0)*_xlfn.SINGLE(adj_flex_rf))</f>
        <v>0</v>
      </c>
      <c r="Y180" s="5" cm="1">
        <f t="array" aca="1" ref="Y180" ca="1">SUMPRODUCT(Y$46:Y$61,IF($C$46:$C$61=$C180,1,0)*_xlfn.SINGLE(adj_flex_rf))</f>
        <v>0</v>
      </c>
      <c r="Z180" s="5" cm="1">
        <f t="array" aca="1" ref="Z180" ca="1">SUMPRODUCT(Z$46:Z$61,IF($C$46:$C$61=$C180,1,0)*_xlfn.SINGLE(adj_flex_rf))</f>
        <v>0</v>
      </c>
      <c r="AA180" s="5" cm="1">
        <f t="array" aca="1" ref="AA180" ca="1">SUMPRODUCT(AA$46:AA$61,IF($C$46:$C$61=$C180,1,0)*_xlfn.SINGLE(adj_flex_rf))</f>
        <v>0</v>
      </c>
      <c r="AB180" s="5" cm="1">
        <f t="array" aca="1" ref="AB180" ca="1">SUMPRODUCT(AB$46:AB$61,IF($C$46:$C$61=$C180,1,0)*_xlfn.SINGLE(adj_flex_rf))</f>
        <v>0</v>
      </c>
      <c r="AC180" s="5" cm="1">
        <f t="array" aca="1" ref="AC180" ca="1">SUMPRODUCT(AC$46:AC$61,IF($C$46:$C$61=$C180,1,0)*_xlfn.SINGLE(adj_flex_rf))</f>
        <v>0</v>
      </c>
      <c r="AD180" s="5" cm="1">
        <f t="array" aca="1" ref="AD180" ca="1">SUMPRODUCT(AD$46:AD$61,IF($C$46:$C$61=$C180,1,0)*_xlfn.SINGLE(adj_flex_rf))</f>
        <v>0</v>
      </c>
      <c r="AE180" s="5" cm="1">
        <f t="array" aca="1" ref="AE180" ca="1">SUMPRODUCT(AE$46:AE$61,IF($C$46:$C$61=$C180,1,0)*_xlfn.SINGLE(adj_flex_rf))</f>
        <v>0</v>
      </c>
      <c r="AF180" s="5" cm="1">
        <f t="array" aca="1" ref="AF180" ca="1">SUMPRODUCT(AF$46:AF$61,IF($C$46:$C$61=$C180,1,0)*_xlfn.SINGLE(adj_flex_rf))</f>
        <v>0</v>
      </c>
      <c r="AG180" s="5" cm="1">
        <f t="array" aca="1" ref="AG180" ca="1">SUMPRODUCT(AG$46:AG$61,IF($C$46:$C$61=$C180,1,0)*_xlfn.SINGLE(adj_flex_rf))</f>
        <v>0</v>
      </c>
      <c r="AH180" s="46"/>
      <c r="AI180" s="5">
        <f t="shared" ca="1" si="354"/>
        <v>0</v>
      </c>
      <c r="AJ180" s="5">
        <f t="shared" ca="1" si="355"/>
        <v>0</v>
      </c>
      <c r="AL180" s="5">
        <f t="shared" ca="1" si="356"/>
        <v>0</v>
      </c>
      <c r="AM180" s="5">
        <f t="shared" ca="1" si="357"/>
        <v>0</v>
      </c>
    </row>
    <row r="181" spans="2:39" hidden="1" outlineLevel="2" x14ac:dyDescent="0.3">
      <c r="C181" s="35" t="s">
        <v>179</v>
      </c>
      <c r="D181" s="35"/>
      <c r="E181" s="35"/>
      <c r="F181" s="35"/>
      <c r="G181" s="35"/>
      <c r="H181" s="35" t="str">
        <f t="shared" si="353"/>
        <v>£</v>
      </c>
      <c r="I181" s="41"/>
      <c r="J181" s="35">
        <f ca="1">SUM(J174:J180)</f>
        <v>-2723.7600000000007</v>
      </c>
      <c r="K181" s="35">
        <f t="shared" ref="K181:AG181" ca="1" si="363">SUM(K174:K180)</f>
        <v>-2723.7600000000007</v>
      </c>
      <c r="L181" s="35">
        <f t="shared" ca="1" si="363"/>
        <v>-2723.7600000000007</v>
      </c>
      <c r="M181" s="35">
        <f t="shared" ca="1" si="363"/>
        <v>-2411.6064000000001</v>
      </c>
      <c r="N181" s="35">
        <f t="shared" ca="1" si="363"/>
        <v>-1882.2709489051097</v>
      </c>
      <c r="O181" s="35">
        <f t="shared" ca="1" si="363"/>
        <v>-1657.991292517007</v>
      </c>
      <c r="P181" s="35">
        <f t="shared" ca="1" si="363"/>
        <v>-1532.4024242424243</v>
      </c>
      <c r="Q181" s="35">
        <f t="shared" ca="1" si="363"/>
        <v>-1452.3304073587385</v>
      </c>
      <c r="R181" s="35">
        <f t="shared" ca="1" si="363"/>
        <v>-1397.080331042222</v>
      </c>
      <c r="S181" s="35">
        <f t="shared" ca="1" si="363"/>
        <v>-1356.831269475681</v>
      </c>
      <c r="T181" s="35">
        <f t="shared" ca="1" si="363"/>
        <v>-1326.315069704101</v>
      </c>
      <c r="U181" s="41">
        <f t="shared" ca="1" si="363"/>
        <v>-1302.4546099208337</v>
      </c>
      <c r="V181" s="35">
        <f t="shared" ca="1" si="363"/>
        <v>-1283.3349618016866</v>
      </c>
      <c r="W181" s="35">
        <f t="shared" ca="1" si="363"/>
        <v>-1267.7041689190285</v>
      </c>
      <c r="X181" s="35">
        <f t="shared" ca="1" si="363"/>
        <v>-1254.7105895261325</v>
      </c>
      <c r="Y181" s="35">
        <f t="shared" ca="1" si="363"/>
        <v>-1243.7556463849223</v>
      </c>
      <c r="Z181" s="35">
        <f t="shared" ca="1" si="363"/>
        <v>-1234.4069227767127</v>
      </c>
      <c r="AA181" s="35">
        <f t="shared" ca="1" si="363"/>
        <v>-1226.3446418118829</v>
      </c>
      <c r="AB181" s="35">
        <f t="shared" ca="1" si="363"/>
        <v>-1219.327498194333</v>
      </c>
      <c r="AC181" s="35">
        <f t="shared" ca="1" si="363"/>
        <v>-1213.1701620144379</v>
      </c>
      <c r="AD181" s="35">
        <f t="shared" ca="1" si="363"/>
        <v>-1207.7280659111757</v>
      </c>
      <c r="AE181" s="35">
        <f t="shared" ca="1" si="363"/>
        <v>-1202.8868735066212</v>
      </c>
      <c r="AF181" s="35">
        <f t="shared" ca="1" si="363"/>
        <v>-1198.55503584299</v>
      </c>
      <c r="AG181" s="35">
        <f t="shared" ca="1" si="363"/>
        <v>-1194.6584322485885</v>
      </c>
      <c r="AH181" s="46"/>
      <c r="AI181" s="35">
        <f t="shared" ca="1" si="354"/>
        <v>-22490.562753166123</v>
      </c>
      <c r="AJ181" s="35">
        <f t="shared" ca="1" si="355"/>
        <v>-14746.582998938511</v>
      </c>
      <c r="AL181" s="35">
        <f t="shared" ca="1" si="356"/>
        <v>-1874.2135627638436</v>
      </c>
      <c r="AM181" s="35">
        <f t="shared" ca="1" si="357"/>
        <v>-1228.8819165782093</v>
      </c>
    </row>
    <row r="182" spans="2:39" hidden="1" outlineLevel="1" collapsed="1" x14ac:dyDescent="0.3">
      <c r="B182" s="40"/>
      <c r="I182" s="14"/>
      <c r="U182" s="14"/>
      <c r="AH182" s="46"/>
    </row>
    <row r="183" spans="2:39" hidden="1" outlineLevel="2" x14ac:dyDescent="0.3">
      <c r="B183" s="55">
        <f ca="1">IFERROR(OFFSET(B183,-1,0)+1,1)</f>
        <v>1</v>
      </c>
      <c r="C183" s="37" t="str">
        <f ca="1">OFFSET('2. Participants'!$B$36,B183,0)</f>
        <v>Clients</v>
      </c>
      <c r="H183" s="5" t="str">
        <f t="shared" si="353"/>
        <v>£</v>
      </c>
      <c r="I183" s="14"/>
      <c r="J183" s="5" cm="1">
        <f t="array" aca="1" ref="J183" ca="1">SUMPRODUCT(J$64:J$79,IF($C$64:$C$79=$C183,1,0)*credit_rf)</f>
        <v>0</v>
      </c>
      <c r="K183" s="5" cm="1">
        <f t="array" aca="1" ref="K183" ca="1">SUMPRODUCT(K$64:K$79,IF($C$64:$C$79=$C183,1,0)*credit_rf)</f>
        <v>0</v>
      </c>
      <c r="L183" s="5" cm="1">
        <f t="array" aca="1" ref="L183" ca="1">SUMPRODUCT(L$64:L$79,IF($C$64:$C$79=$C183,1,0)*credit_rf)</f>
        <v>0</v>
      </c>
      <c r="M183" s="5" cm="1">
        <f t="array" aca="1" ref="M183" ca="1">SUMPRODUCT(M$64:M$79,IF($C$64:$C$79=$C183,1,0)*credit_rf)</f>
        <v>0</v>
      </c>
      <c r="N183" s="5" cm="1">
        <f t="array" aca="1" ref="N183" ca="1">SUMPRODUCT(N$64:N$79,IF($C$64:$C$79=$C183,1,0)*credit_rf)</f>
        <v>0</v>
      </c>
      <c r="O183" s="5" cm="1">
        <f t="array" aca="1" ref="O183" ca="1">SUMPRODUCT(O$64:O$79,IF($C$64:$C$79=$C183,1,0)*credit_rf)</f>
        <v>0</v>
      </c>
      <c r="P183" s="5" cm="1">
        <f t="array" aca="1" ref="P183" ca="1">SUMPRODUCT(P$64:P$79,IF($C$64:$C$79=$C183,1,0)*credit_rf)</f>
        <v>0</v>
      </c>
      <c r="Q183" s="5" cm="1">
        <f t="array" aca="1" ref="Q183" ca="1">SUMPRODUCT(Q$64:Q$79,IF($C$64:$C$79=$C183,1,0)*credit_rf)</f>
        <v>0</v>
      </c>
      <c r="R183" s="5" cm="1">
        <f t="array" aca="1" ref="R183" ca="1">SUMPRODUCT(R$64:R$79,IF($C$64:$C$79=$C183,1,0)*credit_rf)</f>
        <v>0</v>
      </c>
      <c r="S183" s="5" cm="1">
        <f t="array" aca="1" ref="S183" ca="1">SUMPRODUCT(S$64:S$79,IF($C$64:$C$79=$C183,1,0)*credit_rf)</f>
        <v>0</v>
      </c>
      <c r="T183" s="5" cm="1">
        <f t="array" aca="1" ref="T183" ca="1">SUMPRODUCT(T$64:T$79,IF($C$64:$C$79=$C183,1,0)*credit_rf)</f>
        <v>0</v>
      </c>
      <c r="U183" s="14" cm="1">
        <f t="array" aca="1" ref="U183" ca="1">SUMPRODUCT(U$64:U$79,IF($C$64:$C$79=$C183,1,0)*credit_rf)</f>
        <v>0</v>
      </c>
      <c r="V183" s="5" cm="1">
        <f t="array" aca="1" ref="V183" ca="1">SUMPRODUCT(V$64:V$79,IF($C$64:$C$79=$C183,1,0)*credit_rf)</f>
        <v>0</v>
      </c>
      <c r="W183" s="5" cm="1">
        <f t="array" aca="1" ref="W183" ca="1">SUMPRODUCT(W$64:W$79,IF($C$64:$C$79=$C183,1,0)*credit_rf)</f>
        <v>0</v>
      </c>
      <c r="X183" s="5" cm="1">
        <f t="array" aca="1" ref="X183" ca="1">SUMPRODUCT(X$64:X$79,IF($C$64:$C$79=$C183,1,0)*credit_rf)</f>
        <v>0</v>
      </c>
      <c r="Y183" s="5" cm="1">
        <f t="array" aca="1" ref="Y183" ca="1">SUMPRODUCT(Y$64:Y$79,IF($C$64:$C$79=$C183,1,0)*credit_rf)</f>
        <v>0</v>
      </c>
      <c r="Z183" s="5" cm="1">
        <f t="array" aca="1" ref="Z183" ca="1">SUMPRODUCT(Z$64:Z$79,IF($C$64:$C$79=$C183,1,0)*credit_rf)</f>
        <v>0</v>
      </c>
      <c r="AA183" s="5" cm="1">
        <f t="array" aca="1" ref="AA183" ca="1">SUMPRODUCT(AA$64:AA$79,IF($C$64:$C$79=$C183,1,0)*credit_rf)</f>
        <v>0</v>
      </c>
      <c r="AB183" s="5" cm="1">
        <f t="array" aca="1" ref="AB183" ca="1">SUMPRODUCT(AB$64:AB$79,IF($C$64:$C$79=$C183,1,0)*credit_rf)</f>
        <v>0</v>
      </c>
      <c r="AC183" s="5" cm="1">
        <f t="array" aca="1" ref="AC183" ca="1">SUMPRODUCT(AC$64:AC$79,IF($C$64:$C$79=$C183,1,0)*credit_rf)</f>
        <v>0</v>
      </c>
      <c r="AD183" s="5" cm="1">
        <f t="array" aca="1" ref="AD183" ca="1">SUMPRODUCT(AD$64:AD$79,IF($C$64:$C$79=$C183,1,0)*credit_rf)</f>
        <v>0</v>
      </c>
      <c r="AE183" s="5" cm="1">
        <f t="array" aca="1" ref="AE183" ca="1">SUMPRODUCT(AE$64:AE$79,IF($C$64:$C$79=$C183,1,0)*credit_rf)</f>
        <v>0</v>
      </c>
      <c r="AF183" s="5" cm="1">
        <f t="array" aca="1" ref="AF183" ca="1">SUMPRODUCT(AF$64:AF$79,IF($C$64:$C$79=$C183,1,0)*credit_rf)</f>
        <v>0</v>
      </c>
      <c r="AG183" s="5" cm="1">
        <f t="array" aca="1" ref="AG183" ca="1">SUMPRODUCT(AG$64:AG$79,IF($C$64:$C$79=$C183,1,0)*credit_rf)</f>
        <v>0</v>
      </c>
      <c r="AH183" s="46"/>
      <c r="AI183" s="5">
        <f t="shared" ref="AI183:AI190" ca="1" si="364">SUM(J183:U183)</f>
        <v>0</v>
      </c>
      <c r="AJ183" s="5">
        <f t="shared" ref="AJ183:AJ190" ca="1" si="365">SUM(V183:AG183)</f>
        <v>0</v>
      </c>
      <c r="AL183" s="5">
        <f t="shared" ref="AL183:AL190" ca="1" si="366">AI183/12</f>
        <v>0</v>
      </c>
      <c r="AM183" s="5">
        <f t="shared" ref="AM183:AM190" ca="1" si="367">AJ183/12</f>
        <v>0</v>
      </c>
    </row>
    <row r="184" spans="2:39" hidden="1" outlineLevel="2" x14ac:dyDescent="0.3">
      <c r="B184" s="55">
        <f t="shared" ref="B184:B189" ca="1" si="368">IFERROR(OFFSET(B184,-1,0)+1,1)</f>
        <v>2</v>
      </c>
      <c r="C184" s="37" t="str">
        <f ca="1">OFFSET('2. Participants'!$B$36,B184,0)</f>
        <v>Rebecca</v>
      </c>
      <c r="H184" s="5" t="str">
        <f t="shared" si="353"/>
        <v>£</v>
      </c>
      <c r="I184" s="14"/>
      <c r="J184" s="5" cm="1">
        <f t="array" aca="1" ref="J184" ca="1">SUMPRODUCT(J$64:J$79,IF($C$64:$C$79=$C184,1,0)*credit_rf)</f>
        <v>-17600</v>
      </c>
      <c r="K184" s="5" cm="1">
        <f t="array" aca="1" ref="K184" ca="1">SUMPRODUCT(K$64:K$79,IF($C$64:$C$79=$C184,1,0)*credit_rf)</f>
        <v>-1600.0000000000002</v>
      </c>
      <c r="L184" s="5" cm="1">
        <f t="array" aca="1" ref="L184" ca="1">SUMPRODUCT(L$64:L$79,IF($C$64:$C$79=$C184,1,0)*credit_rf)</f>
        <v>-1600.0000000000002</v>
      </c>
      <c r="M184" s="5" cm="1">
        <f t="array" aca="1" ref="M184" ca="1">SUMPRODUCT(M$64:M$79,IF($C$64:$C$79=$C184,1,0)*credit_rf)</f>
        <v>-1600.0000000000002</v>
      </c>
      <c r="N184" s="5" cm="1">
        <f t="array" aca="1" ref="N184" ca="1">SUMPRODUCT(N$64:N$79,IF($C$64:$C$79=$C184,1,0)*credit_rf)</f>
        <v>-1600.0000000000002</v>
      </c>
      <c r="O184" s="5" cm="1">
        <f t="array" aca="1" ref="O184" ca="1">SUMPRODUCT(O$64:O$79,IF($C$64:$C$79=$C184,1,0)*credit_rf)</f>
        <v>-1600.0000000000002</v>
      </c>
      <c r="P184" s="5" cm="1">
        <f t="array" aca="1" ref="P184" ca="1">SUMPRODUCT(P$64:P$79,IF($C$64:$C$79=$C184,1,0)*credit_rf)</f>
        <v>-1600.0000000000002</v>
      </c>
      <c r="Q184" s="5" cm="1">
        <f t="array" aca="1" ref="Q184" ca="1">SUMPRODUCT(Q$64:Q$79,IF($C$64:$C$79=$C184,1,0)*credit_rf)</f>
        <v>-1600.0000000000002</v>
      </c>
      <c r="R184" s="5" cm="1">
        <f t="array" aca="1" ref="R184" ca="1">SUMPRODUCT(R$64:R$79,IF($C$64:$C$79=$C184,1,0)*credit_rf)</f>
        <v>-1600.0000000000002</v>
      </c>
      <c r="S184" s="5" cm="1">
        <f t="array" aca="1" ref="S184" ca="1">SUMPRODUCT(S$64:S$79,IF($C$64:$C$79=$C184,1,0)*credit_rf)</f>
        <v>-1600.0000000000002</v>
      </c>
      <c r="T184" s="5" cm="1">
        <f t="array" aca="1" ref="T184" ca="1">SUMPRODUCT(T$64:T$79,IF($C$64:$C$79=$C184,1,0)*credit_rf)</f>
        <v>-1600.0000000000002</v>
      </c>
      <c r="U184" s="14" cm="1">
        <f t="array" aca="1" ref="U184" ca="1">SUMPRODUCT(U$64:U$79,IF($C$64:$C$79=$C184,1,0)*credit_rf)</f>
        <v>-1600.0000000000002</v>
      </c>
      <c r="V184" s="5" cm="1">
        <f t="array" aca="1" ref="V184" ca="1">SUMPRODUCT(V$64:V$79,IF($C$64:$C$79=$C184,1,0)*credit_rf)</f>
        <v>-1600.0000000000002</v>
      </c>
      <c r="W184" s="5" cm="1">
        <f t="array" aca="1" ref="W184" ca="1">SUMPRODUCT(W$64:W$79,IF($C$64:$C$79=$C184,1,0)*credit_rf)</f>
        <v>-1600.0000000000002</v>
      </c>
      <c r="X184" s="5" cm="1">
        <f t="array" aca="1" ref="X184" ca="1">SUMPRODUCT(X$64:X$79,IF($C$64:$C$79=$C184,1,0)*credit_rf)</f>
        <v>-1600.0000000000002</v>
      </c>
      <c r="Y184" s="5" cm="1">
        <f t="array" aca="1" ref="Y184" ca="1">SUMPRODUCT(Y$64:Y$79,IF($C$64:$C$79=$C184,1,0)*credit_rf)</f>
        <v>-1600.0000000000002</v>
      </c>
      <c r="Z184" s="5" cm="1">
        <f t="array" aca="1" ref="Z184" ca="1">SUMPRODUCT(Z$64:Z$79,IF($C$64:$C$79=$C184,1,0)*credit_rf)</f>
        <v>-1600.0000000000002</v>
      </c>
      <c r="AA184" s="5" cm="1">
        <f t="array" aca="1" ref="AA184" ca="1">SUMPRODUCT(AA$64:AA$79,IF($C$64:$C$79=$C184,1,0)*credit_rf)</f>
        <v>-1600.0000000000002</v>
      </c>
      <c r="AB184" s="5" cm="1">
        <f t="array" aca="1" ref="AB184" ca="1">SUMPRODUCT(AB$64:AB$79,IF($C$64:$C$79=$C184,1,0)*credit_rf)</f>
        <v>-1600.0000000000002</v>
      </c>
      <c r="AC184" s="5" cm="1">
        <f t="array" aca="1" ref="AC184" ca="1">SUMPRODUCT(AC$64:AC$79,IF($C$64:$C$79=$C184,1,0)*credit_rf)</f>
        <v>-1600.0000000000002</v>
      </c>
      <c r="AD184" s="5" cm="1">
        <f t="array" aca="1" ref="AD184" ca="1">SUMPRODUCT(AD$64:AD$79,IF($C$64:$C$79=$C184,1,0)*credit_rf)</f>
        <v>-1600.0000000000002</v>
      </c>
      <c r="AE184" s="5" cm="1">
        <f t="array" aca="1" ref="AE184" ca="1">SUMPRODUCT(AE$64:AE$79,IF($C$64:$C$79=$C184,1,0)*credit_rf)</f>
        <v>-1600.0000000000002</v>
      </c>
      <c r="AF184" s="5" cm="1">
        <f t="array" aca="1" ref="AF184" ca="1">SUMPRODUCT(AF$64:AF$79,IF($C$64:$C$79=$C184,1,0)*credit_rf)</f>
        <v>-1600.0000000000002</v>
      </c>
      <c r="AG184" s="5" cm="1">
        <f t="array" aca="1" ref="AG184" ca="1">SUMPRODUCT(AG$64:AG$79,IF($C$64:$C$79=$C184,1,0)*credit_rf)</f>
        <v>-1600.0000000000002</v>
      </c>
      <c r="AH184" s="46"/>
      <c r="AI184" s="5">
        <f t="shared" ca="1" si="364"/>
        <v>-35200</v>
      </c>
      <c r="AJ184" s="5">
        <f t="shared" ca="1" si="365"/>
        <v>-19200.000000000004</v>
      </c>
      <c r="AL184" s="5">
        <f t="shared" ca="1" si="366"/>
        <v>-2933.3333333333335</v>
      </c>
      <c r="AM184" s="5">
        <f t="shared" ca="1" si="367"/>
        <v>-1600.0000000000002</v>
      </c>
    </row>
    <row r="185" spans="2:39" hidden="1" outlineLevel="2" x14ac:dyDescent="0.3">
      <c r="B185" s="55">
        <f t="shared" ca="1" si="368"/>
        <v>3</v>
      </c>
      <c r="C185" s="37" t="str">
        <f ca="1">OFFSET('2. Participants'!$B$36,B185,0)</f>
        <v>Kate</v>
      </c>
      <c r="H185" s="5" t="str">
        <f t="shared" si="353"/>
        <v>£</v>
      </c>
      <c r="I185" s="14"/>
      <c r="J185" s="5" cm="1">
        <f t="array" aca="1" ref="J185" ca="1">SUMPRODUCT(J$64:J$79,IF($C$64:$C$79=$C185,1,0)*credit_rf)</f>
        <v>-479.99999999999994</v>
      </c>
      <c r="K185" s="5" cm="1">
        <f t="array" aca="1" ref="K185" ca="1">SUMPRODUCT(K$64:K$79,IF($C$64:$C$79=$C185,1,0)*credit_rf)</f>
        <v>-479.99999999999994</v>
      </c>
      <c r="L185" s="5" cm="1">
        <f t="array" aca="1" ref="L185" ca="1">SUMPRODUCT(L$64:L$79,IF($C$64:$C$79=$C185,1,0)*credit_rf)</f>
        <v>-479.99999999999994</v>
      </c>
      <c r="M185" s="5" cm="1">
        <f t="array" aca="1" ref="M185" ca="1">SUMPRODUCT(M$64:M$79,IF($C$64:$C$79=$C185,1,0)*credit_rf)</f>
        <v>-479.99999999999994</v>
      </c>
      <c r="N185" s="5" cm="1">
        <f t="array" aca="1" ref="N185" ca="1">SUMPRODUCT(N$64:N$79,IF($C$64:$C$79=$C185,1,0)*credit_rf)</f>
        <v>-479.99999999999994</v>
      </c>
      <c r="O185" s="5" cm="1">
        <f t="array" aca="1" ref="O185" ca="1">SUMPRODUCT(O$64:O$79,IF($C$64:$C$79=$C185,1,0)*credit_rf)</f>
        <v>-479.99999999999994</v>
      </c>
      <c r="P185" s="5" cm="1">
        <f t="array" aca="1" ref="P185" ca="1">SUMPRODUCT(P$64:P$79,IF($C$64:$C$79=$C185,1,0)*credit_rf)</f>
        <v>-479.99999999999994</v>
      </c>
      <c r="Q185" s="5" cm="1">
        <f t="array" aca="1" ref="Q185" ca="1">SUMPRODUCT(Q$64:Q$79,IF($C$64:$C$79=$C185,1,0)*credit_rf)</f>
        <v>-479.99999999999994</v>
      </c>
      <c r="R185" s="5" cm="1">
        <f t="array" aca="1" ref="R185" ca="1">SUMPRODUCT(R$64:R$79,IF($C$64:$C$79=$C185,1,0)*credit_rf)</f>
        <v>-479.99999999999994</v>
      </c>
      <c r="S185" s="5" cm="1">
        <f t="array" aca="1" ref="S185" ca="1">SUMPRODUCT(S$64:S$79,IF($C$64:$C$79=$C185,1,0)*credit_rf)</f>
        <v>-479.99999999999994</v>
      </c>
      <c r="T185" s="5" cm="1">
        <f t="array" aca="1" ref="T185" ca="1">SUMPRODUCT(T$64:T$79,IF($C$64:$C$79=$C185,1,0)*credit_rf)</f>
        <v>-479.99999999999994</v>
      </c>
      <c r="U185" s="14" cm="1">
        <f t="array" aca="1" ref="U185" ca="1">SUMPRODUCT(U$64:U$79,IF($C$64:$C$79=$C185,1,0)*credit_rf)</f>
        <v>-479.99999999999994</v>
      </c>
      <c r="V185" s="5" cm="1">
        <f t="array" aca="1" ref="V185" ca="1">SUMPRODUCT(V$64:V$79,IF($C$64:$C$79=$C185,1,0)*credit_rf)</f>
        <v>-479.99999999999994</v>
      </c>
      <c r="W185" s="5" cm="1">
        <f t="array" aca="1" ref="W185" ca="1">SUMPRODUCT(W$64:W$79,IF($C$64:$C$79=$C185,1,0)*credit_rf)</f>
        <v>-479.99999999999994</v>
      </c>
      <c r="X185" s="5" cm="1">
        <f t="array" aca="1" ref="X185" ca="1">SUMPRODUCT(X$64:X$79,IF($C$64:$C$79=$C185,1,0)*credit_rf)</f>
        <v>-479.99999999999994</v>
      </c>
      <c r="Y185" s="5" cm="1">
        <f t="array" aca="1" ref="Y185" ca="1">SUMPRODUCT(Y$64:Y$79,IF($C$64:$C$79=$C185,1,0)*credit_rf)</f>
        <v>-479.99999999999994</v>
      </c>
      <c r="Z185" s="5" cm="1">
        <f t="array" aca="1" ref="Z185" ca="1">SUMPRODUCT(Z$64:Z$79,IF($C$64:$C$79=$C185,1,0)*credit_rf)</f>
        <v>-479.99999999999994</v>
      </c>
      <c r="AA185" s="5" cm="1">
        <f t="array" aca="1" ref="AA185" ca="1">SUMPRODUCT(AA$64:AA$79,IF($C$64:$C$79=$C185,1,0)*credit_rf)</f>
        <v>-479.99999999999994</v>
      </c>
      <c r="AB185" s="5" cm="1">
        <f t="array" aca="1" ref="AB185" ca="1">SUMPRODUCT(AB$64:AB$79,IF($C$64:$C$79=$C185,1,0)*credit_rf)</f>
        <v>-479.99999999999994</v>
      </c>
      <c r="AC185" s="5" cm="1">
        <f t="array" aca="1" ref="AC185" ca="1">SUMPRODUCT(AC$64:AC$79,IF($C$64:$C$79=$C185,1,0)*credit_rf)</f>
        <v>-479.99999999999994</v>
      </c>
      <c r="AD185" s="5" cm="1">
        <f t="array" aca="1" ref="AD185" ca="1">SUMPRODUCT(AD$64:AD$79,IF($C$64:$C$79=$C185,1,0)*credit_rf)</f>
        <v>-479.99999999999994</v>
      </c>
      <c r="AE185" s="5" cm="1">
        <f t="array" aca="1" ref="AE185" ca="1">SUMPRODUCT(AE$64:AE$79,IF($C$64:$C$79=$C185,1,0)*credit_rf)</f>
        <v>-479.99999999999994</v>
      </c>
      <c r="AF185" s="5" cm="1">
        <f t="array" aca="1" ref="AF185" ca="1">SUMPRODUCT(AF$64:AF$79,IF($C$64:$C$79=$C185,1,0)*credit_rf)</f>
        <v>-479.99999999999994</v>
      </c>
      <c r="AG185" s="5" cm="1">
        <f t="array" aca="1" ref="AG185" ca="1">SUMPRODUCT(AG$64:AG$79,IF($C$64:$C$79=$C185,1,0)*credit_rf)</f>
        <v>-479.99999999999994</v>
      </c>
      <c r="AH185" s="46"/>
      <c r="AI185" s="5">
        <f t="shared" ca="1" si="364"/>
        <v>-5759.9999999999991</v>
      </c>
      <c r="AJ185" s="5">
        <f t="shared" ca="1" si="365"/>
        <v>-5759.9999999999991</v>
      </c>
      <c r="AL185" s="5">
        <f t="shared" ca="1" si="366"/>
        <v>-479.99999999999994</v>
      </c>
      <c r="AM185" s="5">
        <f t="shared" ca="1" si="367"/>
        <v>-479.99999999999994</v>
      </c>
    </row>
    <row r="186" spans="2:39" hidden="1" outlineLevel="2" x14ac:dyDescent="0.3">
      <c r="B186" s="55">
        <f t="shared" ca="1" si="368"/>
        <v>4</v>
      </c>
      <c r="C186" s="37" t="str">
        <f ca="1">OFFSET('2. Participants'!$B$36,B186,0)</f>
        <v>Andrew</v>
      </c>
      <c r="H186" s="5" t="str">
        <f t="shared" si="353"/>
        <v>£</v>
      </c>
      <c r="I186" s="14"/>
      <c r="J186" s="5" cm="1">
        <f t="array" aca="1" ref="J186" ca="1">SUMPRODUCT(J$64:J$79,IF($C$64:$C$79=$C186,1,0)*credit_rf)</f>
        <v>-479.99999999999994</v>
      </c>
      <c r="K186" s="5" cm="1">
        <f t="array" aca="1" ref="K186" ca="1">SUMPRODUCT(K$64:K$79,IF($C$64:$C$79=$C186,1,0)*credit_rf)</f>
        <v>-479.99999999999994</v>
      </c>
      <c r="L186" s="5" cm="1">
        <f t="array" aca="1" ref="L186" ca="1">SUMPRODUCT(L$64:L$79,IF($C$64:$C$79=$C186,1,0)*credit_rf)</f>
        <v>-479.99999999999994</v>
      </c>
      <c r="M186" s="5" cm="1">
        <f t="array" aca="1" ref="M186" ca="1">SUMPRODUCT(M$64:M$79,IF($C$64:$C$79=$C186,1,0)*credit_rf)</f>
        <v>-479.99999999999994</v>
      </c>
      <c r="N186" s="5" cm="1">
        <f t="array" aca="1" ref="N186" ca="1">SUMPRODUCT(N$64:N$79,IF($C$64:$C$79=$C186,1,0)*credit_rf)</f>
        <v>-479.99999999999994</v>
      </c>
      <c r="O186" s="5" cm="1">
        <f t="array" aca="1" ref="O186" ca="1">SUMPRODUCT(O$64:O$79,IF($C$64:$C$79=$C186,1,0)*credit_rf)</f>
        <v>-479.99999999999994</v>
      </c>
      <c r="P186" s="5" cm="1">
        <f t="array" aca="1" ref="P186" ca="1">SUMPRODUCT(P$64:P$79,IF($C$64:$C$79=$C186,1,0)*credit_rf)</f>
        <v>-479.99999999999994</v>
      </c>
      <c r="Q186" s="5" cm="1">
        <f t="array" aca="1" ref="Q186" ca="1">SUMPRODUCT(Q$64:Q$79,IF($C$64:$C$79=$C186,1,0)*credit_rf)</f>
        <v>-479.99999999999994</v>
      </c>
      <c r="R186" s="5" cm="1">
        <f t="array" aca="1" ref="R186" ca="1">SUMPRODUCT(R$64:R$79,IF($C$64:$C$79=$C186,1,0)*credit_rf)</f>
        <v>-479.99999999999994</v>
      </c>
      <c r="S186" s="5" cm="1">
        <f t="array" aca="1" ref="S186" ca="1">SUMPRODUCT(S$64:S$79,IF($C$64:$C$79=$C186,1,0)*credit_rf)</f>
        <v>-479.99999999999994</v>
      </c>
      <c r="T186" s="5" cm="1">
        <f t="array" aca="1" ref="T186" ca="1">SUMPRODUCT(T$64:T$79,IF($C$64:$C$79=$C186,1,0)*credit_rf)</f>
        <v>-479.99999999999994</v>
      </c>
      <c r="U186" s="14" cm="1">
        <f t="array" aca="1" ref="U186" ca="1">SUMPRODUCT(U$64:U$79,IF($C$64:$C$79=$C186,1,0)*credit_rf)</f>
        <v>-479.99999999999994</v>
      </c>
      <c r="V186" s="5" cm="1">
        <f t="array" aca="1" ref="V186" ca="1">SUMPRODUCT(V$64:V$79,IF($C$64:$C$79=$C186,1,0)*credit_rf)</f>
        <v>-479.99999999999994</v>
      </c>
      <c r="W186" s="5" cm="1">
        <f t="array" aca="1" ref="W186" ca="1">SUMPRODUCT(W$64:W$79,IF($C$64:$C$79=$C186,1,0)*credit_rf)</f>
        <v>-479.99999999999994</v>
      </c>
      <c r="X186" s="5" cm="1">
        <f t="array" aca="1" ref="X186" ca="1">SUMPRODUCT(X$64:X$79,IF($C$64:$C$79=$C186,1,0)*credit_rf)</f>
        <v>-479.99999999999994</v>
      </c>
      <c r="Y186" s="5" cm="1">
        <f t="array" aca="1" ref="Y186" ca="1">SUMPRODUCT(Y$64:Y$79,IF($C$64:$C$79=$C186,1,0)*credit_rf)</f>
        <v>-479.99999999999994</v>
      </c>
      <c r="Z186" s="5" cm="1">
        <f t="array" aca="1" ref="Z186" ca="1">SUMPRODUCT(Z$64:Z$79,IF($C$64:$C$79=$C186,1,0)*credit_rf)</f>
        <v>-479.99999999999994</v>
      </c>
      <c r="AA186" s="5" cm="1">
        <f t="array" aca="1" ref="AA186" ca="1">SUMPRODUCT(AA$64:AA$79,IF($C$64:$C$79=$C186,1,0)*credit_rf)</f>
        <v>-479.99999999999994</v>
      </c>
      <c r="AB186" s="5" cm="1">
        <f t="array" aca="1" ref="AB186" ca="1">SUMPRODUCT(AB$64:AB$79,IF($C$64:$C$79=$C186,1,0)*credit_rf)</f>
        <v>-479.99999999999994</v>
      </c>
      <c r="AC186" s="5" cm="1">
        <f t="array" aca="1" ref="AC186" ca="1">SUMPRODUCT(AC$64:AC$79,IF($C$64:$C$79=$C186,1,0)*credit_rf)</f>
        <v>-479.99999999999994</v>
      </c>
      <c r="AD186" s="5" cm="1">
        <f t="array" aca="1" ref="AD186" ca="1">SUMPRODUCT(AD$64:AD$79,IF($C$64:$C$79=$C186,1,0)*credit_rf)</f>
        <v>-479.99999999999994</v>
      </c>
      <c r="AE186" s="5" cm="1">
        <f t="array" aca="1" ref="AE186" ca="1">SUMPRODUCT(AE$64:AE$79,IF($C$64:$C$79=$C186,1,0)*credit_rf)</f>
        <v>-479.99999999999994</v>
      </c>
      <c r="AF186" s="5" cm="1">
        <f t="array" aca="1" ref="AF186" ca="1">SUMPRODUCT(AF$64:AF$79,IF($C$64:$C$79=$C186,1,0)*credit_rf)</f>
        <v>-479.99999999999994</v>
      </c>
      <c r="AG186" s="5" cm="1">
        <f t="array" aca="1" ref="AG186" ca="1">SUMPRODUCT(AG$64:AG$79,IF($C$64:$C$79=$C186,1,0)*credit_rf)</f>
        <v>-479.99999999999994</v>
      </c>
      <c r="AH186" s="46"/>
      <c r="AI186" s="5">
        <f t="shared" ca="1" si="364"/>
        <v>-5759.9999999999991</v>
      </c>
      <c r="AJ186" s="5">
        <f t="shared" ca="1" si="365"/>
        <v>-5759.9999999999991</v>
      </c>
      <c r="AL186" s="5">
        <f t="shared" ca="1" si="366"/>
        <v>-479.99999999999994</v>
      </c>
      <c r="AM186" s="5">
        <f t="shared" ca="1" si="367"/>
        <v>-479.99999999999994</v>
      </c>
    </row>
    <row r="187" spans="2:39" hidden="1" outlineLevel="2" x14ac:dyDescent="0.3">
      <c r="B187" s="55">
        <f t="shared" ca="1" si="368"/>
        <v>5</v>
      </c>
      <c r="C187" s="37" t="str">
        <f ca="1">OFFSET('2. Participants'!$B$36,B187,0)</f>
        <v>Suppliers</v>
      </c>
      <c r="H187" s="5" t="str">
        <f t="shared" si="353"/>
        <v>£</v>
      </c>
      <c r="I187" s="14"/>
      <c r="J187" s="5" cm="1">
        <f t="array" aca="1" ref="J187" ca="1">SUMPRODUCT(J$64:J$79,IF($C$64:$C$79=$C187,1,0)*credit_rf)</f>
        <v>0</v>
      </c>
      <c r="K187" s="5" cm="1">
        <f t="array" aca="1" ref="K187" ca="1">SUMPRODUCT(K$64:K$79,IF($C$64:$C$79=$C187,1,0)*credit_rf)</f>
        <v>0</v>
      </c>
      <c r="L187" s="5" cm="1">
        <f t="array" aca="1" ref="L187" ca="1">SUMPRODUCT(L$64:L$79,IF($C$64:$C$79=$C187,1,0)*credit_rf)</f>
        <v>0</v>
      </c>
      <c r="M187" s="5" cm="1">
        <f t="array" aca="1" ref="M187" ca="1">SUMPRODUCT(M$64:M$79,IF($C$64:$C$79=$C187,1,0)*credit_rf)</f>
        <v>0</v>
      </c>
      <c r="N187" s="5" cm="1">
        <f t="array" aca="1" ref="N187" ca="1">SUMPRODUCT(N$64:N$79,IF($C$64:$C$79=$C187,1,0)*credit_rf)</f>
        <v>0</v>
      </c>
      <c r="O187" s="5" cm="1">
        <f t="array" aca="1" ref="O187" ca="1">SUMPRODUCT(O$64:O$79,IF($C$64:$C$79=$C187,1,0)*credit_rf)</f>
        <v>0</v>
      </c>
      <c r="P187" s="5" cm="1">
        <f t="array" aca="1" ref="P187" ca="1">SUMPRODUCT(P$64:P$79,IF($C$64:$C$79=$C187,1,0)*credit_rf)</f>
        <v>0</v>
      </c>
      <c r="Q187" s="5" cm="1">
        <f t="array" aca="1" ref="Q187" ca="1">SUMPRODUCT(Q$64:Q$79,IF($C$64:$C$79=$C187,1,0)*credit_rf)</f>
        <v>0</v>
      </c>
      <c r="R187" s="5" cm="1">
        <f t="array" aca="1" ref="R187" ca="1">SUMPRODUCT(R$64:R$79,IF($C$64:$C$79=$C187,1,0)*credit_rf)</f>
        <v>0</v>
      </c>
      <c r="S187" s="5" cm="1">
        <f t="array" aca="1" ref="S187" ca="1">SUMPRODUCT(S$64:S$79,IF($C$64:$C$79=$C187,1,0)*credit_rf)</f>
        <v>0</v>
      </c>
      <c r="T187" s="5" cm="1">
        <f t="array" aca="1" ref="T187" ca="1">SUMPRODUCT(T$64:T$79,IF($C$64:$C$79=$C187,1,0)*credit_rf)</f>
        <v>0</v>
      </c>
      <c r="U187" s="14" cm="1">
        <f t="array" aca="1" ref="U187" ca="1">SUMPRODUCT(U$64:U$79,IF($C$64:$C$79=$C187,1,0)*credit_rf)</f>
        <v>0</v>
      </c>
      <c r="V187" s="5" cm="1">
        <f t="array" aca="1" ref="V187" ca="1">SUMPRODUCT(V$64:V$79,IF($C$64:$C$79=$C187,1,0)*credit_rf)</f>
        <v>0</v>
      </c>
      <c r="W187" s="5" cm="1">
        <f t="array" aca="1" ref="W187" ca="1">SUMPRODUCT(W$64:W$79,IF($C$64:$C$79=$C187,1,0)*credit_rf)</f>
        <v>0</v>
      </c>
      <c r="X187" s="5" cm="1">
        <f t="array" aca="1" ref="X187" ca="1">SUMPRODUCT(X$64:X$79,IF($C$64:$C$79=$C187,1,0)*credit_rf)</f>
        <v>0</v>
      </c>
      <c r="Y187" s="5" cm="1">
        <f t="array" aca="1" ref="Y187" ca="1">SUMPRODUCT(Y$64:Y$79,IF($C$64:$C$79=$C187,1,0)*credit_rf)</f>
        <v>0</v>
      </c>
      <c r="Z187" s="5" cm="1">
        <f t="array" aca="1" ref="Z187" ca="1">SUMPRODUCT(Z$64:Z$79,IF($C$64:$C$79=$C187,1,0)*credit_rf)</f>
        <v>0</v>
      </c>
      <c r="AA187" s="5" cm="1">
        <f t="array" aca="1" ref="AA187" ca="1">SUMPRODUCT(AA$64:AA$79,IF($C$64:$C$79=$C187,1,0)*credit_rf)</f>
        <v>0</v>
      </c>
      <c r="AB187" s="5" cm="1">
        <f t="array" aca="1" ref="AB187" ca="1">SUMPRODUCT(AB$64:AB$79,IF($C$64:$C$79=$C187,1,0)*credit_rf)</f>
        <v>0</v>
      </c>
      <c r="AC187" s="5" cm="1">
        <f t="array" aca="1" ref="AC187" ca="1">SUMPRODUCT(AC$64:AC$79,IF($C$64:$C$79=$C187,1,0)*credit_rf)</f>
        <v>0</v>
      </c>
      <c r="AD187" s="5" cm="1">
        <f t="array" aca="1" ref="AD187" ca="1">SUMPRODUCT(AD$64:AD$79,IF($C$64:$C$79=$C187,1,0)*credit_rf)</f>
        <v>0</v>
      </c>
      <c r="AE187" s="5" cm="1">
        <f t="array" aca="1" ref="AE187" ca="1">SUMPRODUCT(AE$64:AE$79,IF($C$64:$C$79=$C187,1,0)*credit_rf)</f>
        <v>0</v>
      </c>
      <c r="AF187" s="5" cm="1">
        <f t="array" aca="1" ref="AF187" ca="1">SUMPRODUCT(AF$64:AF$79,IF($C$64:$C$79=$C187,1,0)*credit_rf)</f>
        <v>0</v>
      </c>
      <c r="AG187" s="5" cm="1">
        <f t="array" aca="1" ref="AG187" ca="1">SUMPRODUCT(AG$64:AG$79,IF($C$64:$C$79=$C187,1,0)*credit_rf)</f>
        <v>0</v>
      </c>
      <c r="AH187" s="46"/>
      <c r="AI187" s="5">
        <f t="shared" ca="1" si="364"/>
        <v>0</v>
      </c>
      <c r="AJ187" s="5">
        <f t="shared" ca="1" si="365"/>
        <v>0</v>
      </c>
      <c r="AL187" s="5">
        <f t="shared" ca="1" si="366"/>
        <v>0</v>
      </c>
      <c r="AM187" s="5">
        <f t="shared" ca="1" si="367"/>
        <v>0</v>
      </c>
    </row>
    <row r="188" spans="2:39" hidden="1" outlineLevel="2" x14ac:dyDescent="0.3">
      <c r="B188" s="55">
        <f t="shared" ca="1" si="368"/>
        <v>6</v>
      </c>
      <c r="C188" s="37">
        <f ca="1">OFFSET('2. Participants'!$B$36,B188,0)</f>
        <v>0</v>
      </c>
      <c r="H188" s="5" t="str">
        <f t="shared" si="353"/>
        <v>£</v>
      </c>
      <c r="I188" s="14"/>
      <c r="J188" s="5" cm="1">
        <f t="array" aca="1" ref="J188" ca="1">SUMPRODUCT(J$64:J$79,IF($C$64:$C$79=$C188,1,0)*credit_rf)</f>
        <v>0</v>
      </c>
      <c r="K188" s="5" cm="1">
        <f t="array" aca="1" ref="K188" ca="1">SUMPRODUCT(K$64:K$79,IF($C$64:$C$79=$C188,1,0)*credit_rf)</f>
        <v>0</v>
      </c>
      <c r="L188" s="5" cm="1">
        <f t="array" aca="1" ref="L188" ca="1">SUMPRODUCT(L$64:L$79,IF($C$64:$C$79=$C188,1,0)*credit_rf)</f>
        <v>0</v>
      </c>
      <c r="M188" s="5" cm="1">
        <f t="array" aca="1" ref="M188" ca="1">SUMPRODUCT(M$64:M$79,IF($C$64:$C$79=$C188,1,0)*credit_rf)</f>
        <v>0</v>
      </c>
      <c r="N188" s="5" cm="1">
        <f t="array" aca="1" ref="N188" ca="1">SUMPRODUCT(N$64:N$79,IF($C$64:$C$79=$C188,1,0)*credit_rf)</f>
        <v>0</v>
      </c>
      <c r="O188" s="5" cm="1">
        <f t="array" aca="1" ref="O188" ca="1">SUMPRODUCT(O$64:O$79,IF($C$64:$C$79=$C188,1,0)*credit_rf)</f>
        <v>0</v>
      </c>
      <c r="P188" s="5" cm="1">
        <f t="array" aca="1" ref="P188" ca="1">SUMPRODUCT(P$64:P$79,IF($C$64:$C$79=$C188,1,0)*credit_rf)</f>
        <v>0</v>
      </c>
      <c r="Q188" s="5" cm="1">
        <f t="array" aca="1" ref="Q188" ca="1">SUMPRODUCT(Q$64:Q$79,IF($C$64:$C$79=$C188,1,0)*credit_rf)</f>
        <v>0</v>
      </c>
      <c r="R188" s="5" cm="1">
        <f t="array" aca="1" ref="R188" ca="1">SUMPRODUCT(R$64:R$79,IF($C$64:$C$79=$C188,1,0)*credit_rf)</f>
        <v>0</v>
      </c>
      <c r="S188" s="5" cm="1">
        <f t="array" aca="1" ref="S188" ca="1">SUMPRODUCT(S$64:S$79,IF($C$64:$C$79=$C188,1,0)*credit_rf)</f>
        <v>0</v>
      </c>
      <c r="T188" s="5" cm="1">
        <f t="array" aca="1" ref="T188" ca="1">SUMPRODUCT(T$64:T$79,IF($C$64:$C$79=$C188,1,0)*credit_rf)</f>
        <v>0</v>
      </c>
      <c r="U188" s="14" cm="1">
        <f t="array" aca="1" ref="U188" ca="1">SUMPRODUCT(U$64:U$79,IF($C$64:$C$79=$C188,1,0)*credit_rf)</f>
        <v>0</v>
      </c>
      <c r="V188" s="5" cm="1">
        <f t="array" aca="1" ref="V188" ca="1">SUMPRODUCT(V$64:V$79,IF($C$64:$C$79=$C188,1,0)*credit_rf)</f>
        <v>0</v>
      </c>
      <c r="W188" s="5" cm="1">
        <f t="array" aca="1" ref="W188" ca="1">SUMPRODUCT(W$64:W$79,IF($C$64:$C$79=$C188,1,0)*credit_rf)</f>
        <v>0</v>
      </c>
      <c r="X188" s="5" cm="1">
        <f t="array" aca="1" ref="X188" ca="1">SUMPRODUCT(X$64:X$79,IF($C$64:$C$79=$C188,1,0)*credit_rf)</f>
        <v>0</v>
      </c>
      <c r="Y188" s="5" cm="1">
        <f t="array" aca="1" ref="Y188" ca="1">SUMPRODUCT(Y$64:Y$79,IF($C$64:$C$79=$C188,1,0)*credit_rf)</f>
        <v>0</v>
      </c>
      <c r="Z188" s="5" cm="1">
        <f t="array" aca="1" ref="Z188" ca="1">SUMPRODUCT(Z$64:Z$79,IF($C$64:$C$79=$C188,1,0)*credit_rf)</f>
        <v>0</v>
      </c>
      <c r="AA188" s="5" cm="1">
        <f t="array" aca="1" ref="AA188" ca="1">SUMPRODUCT(AA$64:AA$79,IF($C$64:$C$79=$C188,1,0)*credit_rf)</f>
        <v>0</v>
      </c>
      <c r="AB188" s="5" cm="1">
        <f t="array" aca="1" ref="AB188" ca="1">SUMPRODUCT(AB$64:AB$79,IF($C$64:$C$79=$C188,1,0)*credit_rf)</f>
        <v>0</v>
      </c>
      <c r="AC188" s="5" cm="1">
        <f t="array" aca="1" ref="AC188" ca="1">SUMPRODUCT(AC$64:AC$79,IF($C$64:$C$79=$C188,1,0)*credit_rf)</f>
        <v>0</v>
      </c>
      <c r="AD188" s="5" cm="1">
        <f t="array" aca="1" ref="AD188" ca="1">SUMPRODUCT(AD$64:AD$79,IF($C$64:$C$79=$C188,1,0)*credit_rf)</f>
        <v>0</v>
      </c>
      <c r="AE188" s="5" cm="1">
        <f t="array" aca="1" ref="AE188" ca="1">SUMPRODUCT(AE$64:AE$79,IF($C$64:$C$79=$C188,1,0)*credit_rf)</f>
        <v>0</v>
      </c>
      <c r="AF188" s="5" cm="1">
        <f t="array" aca="1" ref="AF188" ca="1">SUMPRODUCT(AF$64:AF$79,IF($C$64:$C$79=$C188,1,0)*credit_rf)</f>
        <v>0</v>
      </c>
      <c r="AG188" s="5" cm="1">
        <f t="array" aca="1" ref="AG188" ca="1">SUMPRODUCT(AG$64:AG$79,IF($C$64:$C$79=$C188,1,0)*credit_rf)</f>
        <v>0</v>
      </c>
      <c r="AH188" s="46"/>
      <c r="AI188" s="5">
        <f t="shared" ref="AI188" ca="1" si="369">SUM(J188:U188)</f>
        <v>0</v>
      </c>
      <c r="AJ188" s="5">
        <f t="shared" ref="AJ188" ca="1" si="370">SUM(V188:AG188)</f>
        <v>0</v>
      </c>
      <c r="AL188" s="5">
        <f t="shared" ref="AL188" ca="1" si="371">AI188/12</f>
        <v>0</v>
      </c>
      <c r="AM188" s="5">
        <f t="shared" ref="AM188" ca="1" si="372">AJ188/12</f>
        <v>0</v>
      </c>
    </row>
    <row r="189" spans="2:39" hidden="1" outlineLevel="2" x14ac:dyDescent="0.3">
      <c r="B189" s="55">
        <f t="shared" ca="1" si="368"/>
        <v>7</v>
      </c>
      <c r="C189" s="37">
        <f ca="1">OFFSET('2. Participants'!$B$36,B189,0)</f>
        <v>0</v>
      </c>
      <c r="H189" s="5" t="str">
        <f t="shared" si="353"/>
        <v>£</v>
      </c>
      <c r="I189" s="14"/>
      <c r="J189" s="5" cm="1">
        <f t="array" aca="1" ref="J189" ca="1">SUMPRODUCT(J$64:J$79,IF($C$64:$C$79=$C189,1,0)*credit_rf)</f>
        <v>0</v>
      </c>
      <c r="K189" s="5" cm="1">
        <f t="array" aca="1" ref="K189" ca="1">SUMPRODUCT(K$64:K$79,IF($C$64:$C$79=$C189,1,0)*credit_rf)</f>
        <v>0</v>
      </c>
      <c r="L189" s="5" cm="1">
        <f t="array" aca="1" ref="L189" ca="1">SUMPRODUCT(L$64:L$79,IF($C$64:$C$79=$C189,1,0)*credit_rf)</f>
        <v>0</v>
      </c>
      <c r="M189" s="5" cm="1">
        <f t="array" aca="1" ref="M189" ca="1">SUMPRODUCT(M$64:M$79,IF($C$64:$C$79=$C189,1,0)*credit_rf)</f>
        <v>0</v>
      </c>
      <c r="N189" s="5" cm="1">
        <f t="array" aca="1" ref="N189" ca="1">SUMPRODUCT(N$64:N$79,IF($C$64:$C$79=$C189,1,0)*credit_rf)</f>
        <v>0</v>
      </c>
      <c r="O189" s="5" cm="1">
        <f t="array" aca="1" ref="O189" ca="1">SUMPRODUCT(O$64:O$79,IF($C$64:$C$79=$C189,1,0)*credit_rf)</f>
        <v>0</v>
      </c>
      <c r="P189" s="5" cm="1">
        <f t="array" aca="1" ref="P189" ca="1">SUMPRODUCT(P$64:P$79,IF($C$64:$C$79=$C189,1,0)*credit_rf)</f>
        <v>0</v>
      </c>
      <c r="Q189" s="5" cm="1">
        <f t="array" aca="1" ref="Q189" ca="1">SUMPRODUCT(Q$64:Q$79,IF($C$64:$C$79=$C189,1,0)*credit_rf)</f>
        <v>0</v>
      </c>
      <c r="R189" s="5" cm="1">
        <f t="array" aca="1" ref="R189" ca="1">SUMPRODUCT(R$64:R$79,IF($C$64:$C$79=$C189,1,0)*credit_rf)</f>
        <v>0</v>
      </c>
      <c r="S189" s="5" cm="1">
        <f t="array" aca="1" ref="S189" ca="1">SUMPRODUCT(S$64:S$79,IF($C$64:$C$79=$C189,1,0)*credit_rf)</f>
        <v>0</v>
      </c>
      <c r="T189" s="5" cm="1">
        <f t="array" aca="1" ref="T189" ca="1">SUMPRODUCT(T$64:T$79,IF($C$64:$C$79=$C189,1,0)*credit_rf)</f>
        <v>0</v>
      </c>
      <c r="U189" s="14" cm="1">
        <f t="array" aca="1" ref="U189" ca="1">SUMPRODUCT(U$64:U$79,IF($C$64:$C$79=$C189,1,0)*credit_rf)</f>
        <v>0</v>
      </c>
      <c r="V189" s="5" cm="1">
        <f t="array" aca="1" ref="V189" ca="1">SUMPRODUCT(V$64:V$79,IF($C$64:$C$79=$C189,1,0)*credit_rf)</f>
        <v>0</v>
      </c>
      <c r="W189" s="5" cm="1">
        <f t="array" aca="1" ref="W189" ca="1">SUMPRODUCT(W$64:W$79,IF($C$64:$C$79=$C189,1,0)*credit_rf)</f>
        <v>0</v>
      </c>
      <c r="X189" s="5" cm="1">
        <f t="array" aca="1" ref="X189" ca="1">SUMPRODUCT(X$64:X$79,IF($C$64:$C$79=$C189,1,0)*credit_rf)</f>
        <v>0</v>
      </c>
      <c r="Y189" s="5" cm="1">
        <f t="array" aca="1" ref="Y189" ca="1">SUMPRODUCT(Y$64:Y$79,IF($C$64:$C$79=$C189,1,0)*credit_rf)</f>
        <v>0</v>
      </c>
      <c r="Z189" s="5" cm="1">
        <f t="array" aca="1" ref="Z189" ca="1">SUMPRODUCT(Z$64:Z$79,IF($C$64:$C$79=$C189,1,0)*credit_rf)</f>
        <v>0</v>
      </c>
      <c r="AA189" s="5" cm="1">
        <f t="array" aca="1" ref="AA189" ca="1">SUMPRODUCT(AA$64:AA$79,IF($C$64:$C$79=$C189,1,0)*credit_rf)</f>
        <v>0</v>
      </c>
      <c r="AB189" s="5" cm="1">
        <f t="array" aca="1" ref="AB189" ca="1">SUMPRODUCT(AB$64:AB$79,IF($C$64:$C$79=$C189,1,0)*credit_rf)</f>
        <v>0</v>
      </c>
      <c r="AC189" s="5" cm="1">
        <f t="array" aca="1" ref="AC189" ca="1">SUMPRODUCT(AC$64:AC$79,IF($C$64:$C$79=$C189,1,0)*credit_rf)</f>
        <v>0</v>
      </c>
      <c r="AD189" s="5" cm="1">
        <f t="array" aca="1" ref="AD189" ca="1">SUMPRODUCT(AD$64:AD$79,IF($C$64:$C$79=$C189,1,0)*credit_rf)</f>
        <v>0</v>
      </c>
      <c r="AE189" s="5" cm="1">
        <f t="array" aca="1" ref="AE189" ca="1">SUMPRODUCT(AE$64:AE$79,IF($C$64:$C$79=$C189,1,0)*credit_rf)</f>
        <v>0</v>
      </c>
      <c r="AF189" s="5" cm="1">
        <f t="array" aca="1" ref="AF189" ca="1">SUMPRODUCT(AF$64:AF$79,IF($C$64:$C$79=$C189,1,0)*credit_rf)</f>
        <v>0</v>
      </c>
      <c r="AG189" s="5" cm="1">
        <f t="array" aca="1" ref="AG189" ca="1">SUMPRODUCT(AG$64:AG$79,IF($C$64:$C$79=$C189,1,0)*credit_rf)</f>
        <v>0</v>
      </c>
      <c r="AH189" s="46"/>
      <c r="AI189" s="5">
        <f t="shared" ca="1" si="364"/>
        <v>0</v>
      </c>
      <c r="AJ189" s="5">
        <f t="shared" ca="1" si="365"/>
        <v>0</v>
      </c>
      <c r="AL189" s="5">
        <f t="shared" ca="1" si="366"/>
        <v>0</v>
      </c>
      <c r="AM189" s="5">
        <f t="shared" ca="1" si="367"/>
        <v>0</v>
      </c>
    </row>
    <row r="190" spans="2:39" hidden="1" outlineLevel="2" x14ac:dyDescent="0.3">
      <c r="C190" s="35" t="s">
        <v>180</v>
      </c>
      <c r="D190" s="35"/>
      <c r="E190" s="35"/>
      <c r="F190" s="35"/>
      <c r="G190" s="35"/>
      <c r="H190" s="35" t="str">
        <f t="shared" si="353"/>
        <v>£</v>
      </c>
      <c r="I190" s="41"/>
      <c r="J190" s="35">
        <f ca="1">SUM(J183:J189)</f>
        <v>-18560</v>
      </c>
      <c r="K190" s="35">
        <f t="shared" ref="K190:AG190" ca="1" si="373">SUM(K183:K189)</f>
        <v>-2560</v>
      </c>
      <c r="L190" s="35">
        <f t="shared" ca="1" si="373"/>
        <v>-2560</v>
      </c>
      <c r="M190" s="35">
        <f t="shared" ca="1" si="373"/>
        <v>-2560</v>
      </c>
      <c r="N190" s="35">
        <f t="shared" ca="1" si="373"/>
        <v>-2560</v>
      </c>
      <c r="O190" s="35">
        <f t="shared" ca="1" si="373"/>
        <v>-2560</v>
      </c>
      <c r="P190" s="35">
        <f t="shared" ca="1" si="373"/>
        <v>-2560</v>
      </c>
      <c r="Q190" s="35">
        <f t="shared" ca="1" si="373"/>
        <v>-2560</v>
      </c>
      <c r="R190" s="35">
        <f t="shared" ca="1" si="373"/>
        <v>-2560</v>
      </c>
      <c r="S190" s="35">
        <f t="shared" ca="1" si="373"/>
        <v>-2560</v>
      </c>
      <c r="T190" s="35">
        <f t="shared" ca="1" si="373"/>
        <v>-2560</v>
      </c>
      <c r="U190" s="41">
        <f t="shared" ca="1" si="373"/>
        <v>-2560</v>
      </c>
      <c r="V190" s="35">
        <f t="shared" ca="1" si="373"/>
        <v>-2560</v>
      </c>
      <c r="W190" s="35">
        <f t="shared" ca="1" si="373"/>
        <v>-2560</v>
      </c>
      <c r="X190" s="35">
        <f t="shared" ca="1" si="373"/>
        <v>-2560</v>
      </c>
      <c r="Y190" s="35">
        <f t="shared" ca="1" si="373"/>
        <v>-2560</v>
      </c>
      <c r="Z190" s="35">
        <f t="shared" ca="1" si="373"/>
        <v>-2560</v>
      </c>
      <c r="AA190" s="35">
        <f t="shared" ca="1" si="373"/>
        <v>-2560</v>
      </c>
      <c r="AB190" s="35">
        <f t="shared" ca="1" si="373"/>
        <v>-2560</v>
      </c>
      <c r="AC190" s="35">
        <f t="shared" ca="1" si="373"/>
        <v>-2560</v>
      </c>
      <c r="AD190" s="35">
        <f t="shared" ca="1" si="373"/>
        <v>-2560</v>
      </c>
      <c r="AE190" s="35">
        <f t="shared" ca="1" si="373"/>
        <v>-2560</v>
      </c>
      <c r="AF190" s="35">
        <f t="shared" ca="1" si="373"/>
        <v>-2560</v>
      </c>
      <c r="AG190" s="35">
        <f t="shared" ca="1" si="373"/>
        <v>-2560</v>
      </c>
      <c r="AH190" s="46"/>
      <c r="AI190" s="35">
        <f t="shared" ca="1" si="364"/>
        <v>-46720</v>
      </c>
      <c r="AJ190" s="35">
        <f t="shared" ca="1" si="365"/>
        <v>-30720</v>
      </c>
      <c r="AL190" s="35">
        <f t="shared" ca="1" si="366"/>
        <v>-3893.3333333333335</v>
      </c>
      <c r="AM190" s="35">
        <f t="shared" ca="1" si="367"/>
        <v>-2560</v>
      </c>
    </row>
    <row r="191" spans="2:39" hidden="1" outlineLevel="1" collapsed="1" x14ac:dyDescent="0.3">
      <c r="I191" s="14"/>
      <c r="U191" s="14"/>
      <c r="AH191" s="46"/>
    </row>
    <row r="192" spans="2:39" collapsed="1" x14ac:dyDescent="0.3">
      <c r="B192" s="40"/>
      <c r="I192" s="14"/>
      <c r="U192" s="14"/>
      <c r="AH192" s="46"/>
    </row>
    <row r="193" spans="2:39" x14ac:dyDescent="0.3">
      <c r="B193" s="34" t="s">
        <v>82</v>
      </c>
      <c r="I193" s="14"/>
      <c r="U193" s="14"/>
      <c r="AH193" s="46"/>
    </row>
    <row r="194" spans="2:39" hidden="1" outlineLevel="1" x14ac:dyDescent="0.3">
      <c r="B194" s="55">
        <f ca="1">IFERROR(OFFSET(B194,-1,0)+1,1)</f>
        <v>1</v>
      </c>
      <c r="C194" s="37" t="str">
        <f ca="1">OFFSET('2. Participants'!$B$36,B194,0)</f>
        <v>Clients</v>
      </c>
      <c r="H194" s="5" t="str">
        <f t="shared" ref="H194:H201" si="374">currency</f>
        <v>£</v>
      </c>
      <c r="I194" s="14"/>
      <c r="J194" s="5">
        <f t="shared" ref="J194:Y194" ca="1" si="375">-SUMIF($C$64:$C$78,$C194,J$64:J$78)-SUMIF($C$127:$C$141,$C194,J$127:J$141)</f>
        <v>0</v>
      </c>
      <c r="K194" s="5">
        <f t="shared" ca="1" si="375"/>
        <v>0</v>
      </c>
      <c r="L194" s="5">
        <f t="shared" ca="1" si="375"/>
        <v>0</v>
      </c>
      <c r="M194" s="5">
        <f t="shared" ca="1" si="375"/>
        <v>0</v>
      </c>
      <c r="N194" s="5">
        <f t="shared" ca="1" si="375"/>
        <v>0</v>
      </c>
      <c r="O194" s="5">
        <f t="shared" ca="1" si="375"/>
        <v>0</v>
      </c>
      <c r="P194" s="5">
        <f t="shared" ca="1" si="375"/>
        <v>0</v>
      </c>
      <c r="Q194" s="5">
        <f t="shared" ca="1" si="375"/>
        <v>0</v>
      </c>
      <c r="R194" s="5">
        <f t="shared" ca="1" si="375"/>
        <v>0</v>
      </c>
      <c r="S194" s="5">
        <f t="shared" ca="1" si="375"/>
        <v>0</v>
      </c>
      <c r="T194" s="5">
        <f t="shared" ca="1" si="375"/>
        <v>0</v>
      </c>
      <c r="U194" s="14">
        <f t="shared" ca="1" si="375"/>
        <v>0</v>
      </c>
      <c r="V194" s="5">
        <f t="shared" ca="1" si="375"/>
        <v>0</v>
      </c>
      <c r="W194" s="5">
        <f t="shared" ca="1" si="375"/>
        <v>0</v>
      </c>
      <c r="X194" s="5">
        <f t="shared" ca="1" si="375"/>
        <v>0</v>
      </c>
      <c r="Y194" s="5">
        <f t="shared" ca="1" si="375"/>
        <v>0</v>
      </c>
      <c r="Z194" s="5">
        <f t="shared" ref="Z194:AG194" ca="1" si="376">-SUMIF($C$64:$C$78,$C194,Z$64:Z$78)-SUMIF($C$127:$C$141,$C194,Z$127:Z$141)</f>
        <v>0</v>
      </c>
      <c r="AA194" s="5">
        <f t="shared" ca="1" si="376"/>
        <v>0</v>
      </c>
      <c r="AB194" s="5">
        <f t="shared" ca="1" si="376"/>
        <v>0</v>
      </c>
      <c r="AC194" s="5">
        <f t="shared" ca="1" si="376"/>
        <v>0</v>
      </c>
      <c r="AD194" s="5">
        <f t="shared" ca="1" si="376"/>
        <v>0</v>
      </c>
      <c r="AE194" s="5">
        <f t="shared" ca="1" si="376"/>
        <v>0</v>
      </c>
      <c r="AF194" s="5">
        <f t="shared" ca="1" si="376"/>
        <v>0</v>
      </c>
      <c r="AG194" s="5">
        <f t="shared" ca="1" si="376"/>
        <v>0</v>
      </c>
      <c r="AH194" s="46"/>
      <c r="AI194" s="5">
        <f ca="1">SUM(J194:U194)</f>
        <v>0</v>
      </c>
      <c r="AJ194" s="5">
        <f ca="1">SUM(V194:AG194)</f>
        <v>0</v>
      </c>
      <c r="AL194" s="5">
        <f t="shared" ref="AL194:AM194" ca="1" si="377">AI194/12</f>
        <v>0</v>
      </c>
      <c r="AM194" s="5">
        <f t="shared" ca="1" si="377"/>
        <v>0</v>
      </c>
    </row>
    <row r="195" spans="2:39" hidden="1" outlineLevel="1" x14ac:dyDescent="0.3">
      <c r="B195" s="55">
        <f t="shared" ref="B195:B200" ca="1" si="378">IFERROR(OFFSET(B195,-1,0)+1,1)</f>
        <v>2</v>
      </c>
      <c r="C195" s="37" t="str">
        <f ca="1">OFFSET('2. Participants'!$B$36,B195,0)</f>
        <v>Rebecca</v>
      </c>
      <c r="H195" s="5" t="str">
        <f t="shared" si="374"/>
        <v>£</v>
      </c>
      <c r="I195" s="14"/>
      <c r="J195" s="5">
        <f t="shared" ref="J195:AG200" ca="1" si="379">-SUMIF($C$64:$C$78,$C195,J$64:J$78)-SUMIF($C$127:$C$141,$C195,J$127:J$141)</f>
        <v>25000</v>
      </c>
      <c r="K195" s="5">
        <f t="shared" ca="1" si="379"/>
        <v>5000</v>
      </c>
      <c r="L195" s="5">
        <f t="shared" ca="1" si="379"/>
        <v>5000</v>
      </c>
      <c r="M195" s="5">
        <f t="shared" ca="1" si="379"/>
        <v>3777.7777777777783</v>
      </c>
      <c r="N195" s="5">
        <f t="shared" ca="1" si="379"/>
        <v>2000.0000000000002</v>
      </c>
      <c r="O195" s="5">
        <f t="shared" ca="1" si="379"/>
        <v>2000.0000000000002</v>
      </c>
      <c r="P195" s="5">
        <f t="shared" ca="1" si="379"/>
        <v>2000.0000000000002</v>
      </c>
      <c r="Q195" s="5">
        <f t="shared" ca="1" si="379"/>
        <v>2000.0000000000002</v>
      </c>
      <c r="R195" s="5">
        <f t="shared" ca="1" si="379"/>
        <v>2000.0000000000002</v>
      </c>
      <c r="S195" s="5">
        <f t="shared" ca="1" si="379"/>
        <v>2000.0000000000002</v>
      </c>
      <c r="T195" s="5">
        <f t="shared" ca="1" si="379"/>
        <v>2000.0000000000002</v>
      </c>
      <c r="U195" s="14">
        <f t="shared" ca="1" si="379"/>
        <v>2000.0000000000002</v>
      </c>
      <c r="V195" s="5">
        <f t="shared" ca="1" si="379"/>
        <v>2000.0000000000002</v>
      </c>
      <c r="W195" s="5">
        <f t="shared" ca="1" si="379"/>
        <v>2000.0000000000002</v>
      </c>
      <c r="X195" s="5">
        <f t="shared" ca="1" si="379"/>
        <v>2000.0000000000002</v>
      </c>
      <c r="Y195" s="5">
        <f t="shared" ca="1" si="379"/>
        <v>2000.0000000000002</v>
      </c>
      <c r="Z195" s="5">
        <f t="shared" ca="1" si="379"/>
        <v>2000.0000000000002</v>
      </c>
      <c r="AA195" s="5">
        <f t="shared" ca="1" si="379"/>
        <v>2000.0000000000002</v>
      </c>
      <c r="AB195" s="5">
        <f t="shared" ca="1" si="379"/>
        <v>2000.0000000000002</v>
      </c>
      <c r="AC195" s="5">
        <f t="shared" ca="1" si="379"/>
        <v>2000.0000000000002</v>
      </c>
      <c r="AD195" s="5">
        <f t="shared" ca="1" si="379"/>
        <v>2000.0000000000002</v>
      </c>
      <c r="AE195" s="5">
        <f t="shared" ca="1" si="379"/>
        <v>2000.0000000000002</v>
      </c>
      <c r="AF195" s="5">
        <f t="shared" ca="1" si="379"/>
        <v>2000.0000000000002</v>
      </c>
      <c r="AG195" s="5">
        <f t="shared" ca="1" si="379"/>
        <v>2000.0000000000002</v>
      </c>
      <c r="AH195" s="46"/>
      <c r="AI195" s="5">
        <f t="shared" ref="AI195:AI201" ca="1" si="380">SUM(J195:U195)</f>
        <v>54777.777777777781</v>
      </c>
      <c r="AJ195" s="5">
        <f t="shared" ref="AJ195:AJ201" ca="1" si="381">SUM(V195:AG195)</f>
        <v>24000.000000000004</v>
      </c>
      <c r="AL195" s="5">
        <f t="shared" ref="AL195:AL201" ca="1" si="382">AI195/12</f>
        <v>4564.8148148148148</v>
      </c>
      <c r="AM195" s="5">
        <f t="shared" ref="AM195:AM201" ca="1" si="383">AJ195/12</f>
        <v>2000.0000000000002</v>
      </c>
    </row>
    <row r="196" spans="2:39" hidden="1" outlineLevel="1" x14ac:dyDescent="0.3">
      <c r="B196" s="55">
        <f t="shared" ca="1" si="378"/>
        <v>3</v>
      </c>
      <c r="C196" s="37" t="str">
        <f ca="1">OFFSET('2. Participants'!$B$36,B196,0)</f>
        <v>Kate</v>
      </c>
      <c r="H196" s="5" t="str">
        <f t="shared" si="374"/>
        <v>£</v>
      </c>
      <c r="I196" s="14"/>
      <c r="J196" s="5">
        <f t="shared" ca="1" si="379"/>
        <v>1800</v>
      </c>
      <c r="K196" s="5">
        <f t="shared" ca="1" si="379"/>
        <v>1800</v>
      </c>
      <c r="L196" s="5">
        <f t="shared" ca="1" si="379"/>
        <v>1800</v>
      </c>
      <c r="M196" s="5">
        <f t="shared" ca="1" si="379"/>
        <v>1311.1111111111109</v>
      </c>
      <c r="N196" s="5">
        <f t="shared" ca="1" si="379"/>
        <v>599.99999999999989</v>
      </c>
      <c r="O196" s="5">
        <f t="shared" ca="1" si="379"/>
        <v>599.99999999999989</v>
      </c>
      <c r="P196" s="5">
        <f t="shared" ca="1" si="379"/>
        <v>599.99999999999989</v>
      </c>
      <c r="Q196" s="5">
        <f t="shared" ca="1" si="379"/>
        <v>599.99999999999989</v>
      </c>
      <c r="R196" s="5">
        <f t="shared" ca="1" si="379"/>
        <v>599.99999999999989</v>
      </c>
      <c r="S196" s="5">
        <f t="shared" ca="1" si="379"/>
        <v>599.99999999999989</v>
      </c>
      <c r="T196" s="5">
        <f t="shared" ca="1" si="379"/>
        <v>599.99999999999989</v>
      </c>
      <c r="U196" s="14">
        <f t="shared" ca="1" si="379"/>
        <v>599.99999999999989</v>
      </c>
      <c r="V196" s="5">
        <f t="shared" ca="1" si="379"/>
        <v>599.99999999999989</v>
      </c>
      <c r="W196" s="5">
        <f t="shared" ca="1" si="379"/>
        <v>599.99999999999989</v>
      </c>
      <c r="X196" s="5">
        <f t="shared" ca="1" si="379"/>
        <v>599.99999999999989</v>
      </c>
      <c r="Y196" s="5">
        <f t="shared" ca="1" si="379"/>
        <v>599.99999999999989</v>
      </c>
      <c r="Z196" s="5">
        <f t="shared" ca="1" si="379"/>
        <v>599.99999999999989</v>
      </c>
      <c r="AA196" s="5">
        <f t="shared" ca="1" si="379"/>
        <v>599.99999999999989</v>
      </c>
      <c r="AB196" s="5">
        <f t="shared" ca="1" si="379"/>
        <v>599.99999999999989</v>
      </c>
      <c r="AC196" s="5">
        <f t="shared" ca="1" si="379"/>
        <v>599.99999999999989</v>
      </c>
      <c r="AD196" s="5">
        <f t="shared" ca="1" si="379"/>
        <v>599.99999999999989</v>
      </c>
      <c r="AE196" s="5">
        <f t="shared" ca="1" si="379"/>
        <v>599.99999999999989</v>
      </c>
      <c r="AF196" s="5">
        <f t="shared" ca="1" si="379"/>
        <v>599.99999999999989</v>
      </c>
      <c r="AG196" s="5">
        <f t="shared" ca="1" si="379"/>
        <v>599.99999999999989</v>
      </c>
      <c r="AH196" s="46"/>
      <c r="AI196" s="5">
        <f t="shared" ca="1" si="380"/>
        <v>11511.111111111111</v>
      </c>
      <c r="AJ196" s="5">
        <f t="shared" ca="1" si="381"/>
        <v>7199.9999999999991</v>
      </c>
      <c r="AL196" s="5">
        <f t="shared" ca="1" si="382"/>
        <v>959.25925925925924</v>
      </c>
      <c r="AM196" s="5">
        <f t="shared" ca="1" si="383"/>
        <v>599.99999999999989</v>
      </c>
    </row>
    <row r="197" spans="2:39" hidden="1" outlineLevel="1" x14ac:dyDescent="0.3">
      <c r="B197" s="55">
        <f t="shared" ca="1" si="378"/>
        <v>4</v>
      </c>
      <c r="C197" s="37" t="str">
        <f ca="1">OFFSET('2. Participants'!$B$36,B197,0)</f>
        <v>Andrew</v>
      </c>
      <c r="H197" s="5" t="str">
        <f t="shared" si="374"/>
        <v>£</v>
      </c>
      <c r="I197" s="14"/>
      <c r="J197" s="5">
        <f t="shared" ca="1" si="379"/>
        <v>1800</v>
      </c>
      <c r="K197" s="5">
        <f t="shared" ca="1" si="379"/>
        <v>1800</v>
      </c>
      <c r="L197" s="5">
        <f t="shared" ca="1" si="379"/>
        <v>1800</v>
      </c>
      <c r="M197" s="5">
        <f t="shared" ca="1" si="379"/>
        <v>1311.1111111111109</v>
      </c>
      <c r="N197" s="5">
        <f t="shared" ca="1" si="379"/>
        <v>599.99999999999989</v>
      </c>
      <c r="O197" s="5">
        <f t="shared" ca="1" si="379"/>
        <v>599.99999999999989</v>
      </c>
      <c r="P197" s="5">
        <f t="shared" ca="1" si="379"/>
        <v>599.99999999999989</v>
      </c>
      <c r="Q197" s="5">
        <f t="shared" ca="1" si="379"/>
        <v>599.99999999999989</v>
      </c>
      <c r="R197" s="5">
        <f t="shared" ca="1" si="379"/>
        <v>599.99999999999989</v>
      </c>
      <c r="S197" s="5">
        <f t="shared" ca="1" si="379"/>
        <v>599.99999999999989</v>
      </c>
      <c r="T197" s="5">
        <f t="shared" ca="1" si="379"/>
        <v>599.99999999999989</v>
      </c>
      <c r="U197" s="14">
        <f t="shared" ca="1" si="379"/>
        <v>599.99999999999989</v>
      </c>
      <c r="V197" s="5">
        <f t="shared" ca="1" si="379"/>
        <v>599.99999999999989</v>
      </c>
      <c r="W197" s="5">
        <f t="shared" ca="1" si="379"/>
        <v>599.99999999999989</v>
      </c>
      <c r="X197" s="5">
        <f t="shared" ca="1" si="379"/>
        <v>599.99999999999989</v>
      </c>
      <c r="Y197" s="5">
        <f t="shared" ca="1" si="379"/>
        <v>599.99999999999989</v>
      </c>
      <c r="Z197" s="5">
        <f t="shared" ca="1" si="379"/>
        <v>599.99999999999989</v>
      </c>
      <c r="AA197" s="5">
        <f t="shared" ca="1" si="379"/>
        <v>599.99999999999989</v>
      </c>
      <c r="AB197" s="5">
        <f t="shared" ca="1" si="379"/>
        <v>599.99999999999989</v>
      </c>
      <c r="AC197" s="5">
        <f t="shared" ca="1" si="379"/>
        <v>599.99999999999989</v>
      </c>
      <c r="AD197" s="5">
        <f t="shared" ca="1" si="379"/>
        <v>599.99999999999989</v>
      </c>
      <c r="AE197" s="5">
        <f t="shared" ca="1" si="379"/>
        <v>599.99999999999989</v>
      </c>
      <c r="AF197" s="5">
        <f t="shared" ca="1" si="379"/>
        <v>599.99999999999989</v>
      </c>
      <c r="AG197" s="5">
        <f t="shared" ca="1" si="379"/>
        <v>599.99999999999989</v>
      </c>
      <c r="AH197" s="46"/>
      <c r="AI197" s="5">
        <f t="shared" ca="1" si="380"/>
        <v>11511.111111111111</v>
      </c>
      <c r="AJ197" s="5">
        <f t="shared" ca="1" si="381"/>
        <v>7199.9999999999991</v>
      </c>
      <c r="AL197" s="5">
        <f t="shared" ca="1" si="382"/>
        <v>959.25925925925924</v>
      </c>
      <c r="AM197" s="5">
        <f t="shared" ca="1" si="383"/>
        <v>599.99999999999989</v>
      </c>
    </row>
    <row r="198" spans="2:39" hidden="1" outlineLevel="1" x14ac:dyDescent="0.3">
      <c r="B198" s="55">
        <f t="shared" ca="1" si="378"/>
        <v>5</v>
      </c>
      <c r="C198" s="37" t="str">
        <f ca="1">OFFSET('2. Participants'!$B$36,B198,0)</f>
        <v>Suppliers</v>
      </c>
      <c r="H198" s="5" t="str">
        <f t="shared" si="374"/>
        <v>£</v>
      </c>
      <c r="I198" s="14"/>
      <c r="J198" s="5">
        <f t="shared" ca="1" si="379"/>
        <v>0</v>
      </c>
      <c r="K198" s="5">
        <f t="shared" ca="1" si="379"/>
        <v>0</v>
      </c>
      <c r="L198" s="5">
        <f t="shared" ca="1" si="379"/>
        <v>0</v>
      </c>
      <c r="M198" s="5">
        <f t="shared" ca="1" si="379"/>
        <v>0</v>
      </c>
      <c r="N198" s="5">
        <f t="shared" ca="1" si="379"/>
        <v>0</v>
      </c>
      <c r="O198" s="5">
        <f t="shared" ca="1" si="379"/>
        <v>0</v>
      </c>
      <c r="P198" s="5">
        <f t="shared" ca="1" si="379"/>
        <v>0</v>
      </c>
      <c r="Q198" s="5">
        <f t="shared" ca="1" si="379"/>
        <v>0</v>
      </c>
      <c r="R198" s="5">
        <f t="shared" ca="1" si="379"/>
        <v>0</v>
      </c>
      <c r="S198" s="5">
        <f t="shared" ca="1" si="379"/>
        <v>0</v>
      </c>
      <c r="T198" s="5">
        <f t="shared" ca="1" si="379"/>
        <v>0</v>
      </c>
      <c r="U198" s="14">
        <f t="shared" ca="1" si="379"/>
        <v>0</v>
      </c>
      <c r="V198" s="5">
        <f t="shared" ca="1" si="379"/>
        <v>0</v>
      </c>
      <c r="W198" s="5">
        <f t="shared" ca="1" si="379"/>
        <v>0</v>
      </c>
      <c r="X198" s="5">
        <f t="shared" ca="1" si="379"/>
        <v>0</v>
      </c>
      <c r="Y198" s="5">
        <f t="shared" ca="1" si="379"/>
        <v>0</v>
      </c>
      <c r="Z198" s="5">
        <f t="shared" ca="1" si="379"/>
        <v>0</v>
      </c>
      <c r="AA198" s="5">
        <f t="shared" ca="1" si="379"/>
        <v>0</v>
      </c>
      <c r="AB198" s="5">
        <f t="shared" ca="1" si="379"/>
        <v>0</v>
      </c>
      <c r="AC198" s="5">
        <f t="shared" ca="1" si="379"/>
        <v>0</v>
      </c>
      <c r="AD198" s="5">
        <f t="shared" ca="1" si="379"/>
        <v>0</v>
      </c>
      <c r="AE198" s="5">
        <f t="shared" ca="1" si="379"/>
        <v>0</v>
      </c>
      <c r="AF198" s="5">
        <f t="shared" ca="1" si="379"/>
        <v>0</v>
      </c>
      <c r="AG198" s="5">
        <f t="shared" ca="1" si="379"/>
        <v>0</v>
      </c>
      <c r="AH198" s="46"/>
      <c r="AI198" s="5">
        <f t="shared" ca="1" si="380"/>
        <v>0</v>
      </c>
      <c r="AJ198" s="5">
        <f t="shared" ca="1" si="381"/>
        <v>0</v>
      </c>
      <c r="AL198" s="5">
        <f t="shared" ca="1" si="382"/>
        <v>0</v>
      </c>
      <c r="AM198" s="5">
        <f t="shared" ca="1" si="383"/>
        <v>0</v>
      </c>
    </row>
    <row r="199" spans="2:39" hidden="1" outlineLevel="1" x14ac:dyDescent="0.3">
      <c r="B199" s="55">
        <f t="shared" ca="1" si="378"/>
        <v>6</v>
      </c>
      <c r="C199" s="37">
        <f ca="1">OFFSET('2. Participants'!$B$36,B199,0)</f>
        <v>0</v>
      </c>
      <c r="H199" s="5" t="str">
        <f t="shared" si="374"/>
        <v>£</v>
      </c>
      <c r="I199" s="14"/>
      <c r="J199" s="5">
        <f t="shared" ca="1" si="379"/>
        <v>0</v>
      </c>
      <c r="K199" s="5">
        <f t="shared" ca="1" si="379"/>
        <v>0</v>
      </c>
      <c r="L199" s="5">
        <f t="shared" ca="1" si="379"/>
        <v>0</v>
      </c>
      <c r="M199" s="5">
        <f t="shared" ca="1" si="379"/>
        <v>0</v>
      </c>
      <c r="N199" s="5">
        <f t="shared" ca="1" si="379"/>
        <v>0</v>
      </c>
      <c r="O199" s="5">
        <f t="shared" ca="1" si="379"/>
        <v>0</v>
      </c>
      <c r="P199" s="5">
        <f t="shared" ca="1" si="379"/>
        <v>0</v>
      </c>
      <c r="Q199" s="5">
        <f t="shared" ca="1" si="379"/>
        <v>0</v>
      </c>
      <c r="R199" s="5">
        <f t="shared" ca="1" si="379"/>
        <v>0</v>
      </c>
      <c r="S199" s="5">
        <f t="shared" ca="1" si="379"/>
        <v>0</v>
      </c>
      <c r="T199" s="5">
        <f t="shared" ca="1" si="379"/>
        <v>0</v>
      </c>
      <c r="U199" s="14">
        <f t="shared" ca="1" si="379"/>
        <v>0</v>
      </c>
      <c r="V199" s="5">
        <f t="shared" ca="1" si="379"/>
        <v>0</v>
      </c>
      <c r="W199" s="5">
        <f t="shared" ca="1" si="379"/>
        <v>0</v>
      </c>
      <c r="X199" s="5">
        <f t="shared" ca="1" si="379"/>
        <v>0</v>
      </c>
      <c r="Y199" s="5">
        <f t="shared" ca="1" si="379"/>
        <v>0</v>
      </c>
      <c r="Z199" s="5">
        <f t="shared" ca="1" si="379"/>
        <v>0</v>
      </c>
      <c r="AA199" s="5">
        <f t="shared" ca="1" si="379"/>
        <v>0</v>
      </c>
      <c r="AB199" s="5">
        <f t="shared" ca="1" si="379"/>
        <v>0</v>
      </c>
      <c r="AC199" s="5">
        <f t="shared" ca="1" si="379"/>
        <v>0</v>
      </c>
      <c r="AD199" s="5">
        <f t="shared" ca="1" si="379"/>
        <v>0</v>
      </c>
      <c r="AE199" s="5">
        <f t="shared" ca="1" si="379"/>
        <v>0</v>
      </c>
      <c r="AF199" s="5">
        <f t="shared" ca="1" si="379"/>
        <v>0</v>
      </c>
      <c r="AG199" s="5">
        <f t="shared" ca="1" si="379"/>
        <v>0</v>
      </c>
      <c r="AH199" s="46"/>
      <c r="AI199" s="5">
        <f t="shared" ref="AI199" ca="1" si="384">SUM(J199:U199)</f>
        <v>0</v>
      </c>
      <c r="AJ199" s="5">
        <f t="shared" ref="AJ199" ca="1" si="385">SUM(V199:AG199)</f>
        <v>0</v>
      </c>
      <c r="AL199" s="5">
        <f t="shared" ref="AL199" ca="1" si="386">AI199/12</f>
        <v>0</v>
      </c>
      <c r="AM199" s="5">
        <f t="shared" ref="AM199" ca="1" si="387">AJ199/12</f>
        <v>0</v>
      </c>
    </row>
    <row r="200" spans="2:39" hidden="1" outlineLevel="1" x14ac:dyDescent="0.3">
      <c r="B200" s="55">
        <f t="shared" ca="1" si="378"/>
        <v>7</v>
      </c>
      <c r="C200" s="37">
        <f ca="1">OFFSET('2. Participants'!$B$36,B200,0)</f>
        <v>0</v>
      </c>
      <c r="H200" s="5" t="str">
        <f t="shared" si="374"/>
        <v>£</v>
      </c>
      <c r="I200" s="14"/>
      <c r="J200" s="5">
        <f t="shared" ca="1" si="379"/>
        <v>0</v>
      </c>
      <c r="K200" s="5">
        <f t="shared" ca="1" si="379"/>
        <v>0</v>
      </c>
      <c r="L200" s="5">
        <f t="shared" ca="1" si="379"/>
        <v>0</v>
      </c>
      <c r="M200" s="5">
        <f t="shared" ca="1" si="379"/>
        <v>0</v>
      </c>
      <c r="N200" s="5">
        <f t="shared" ca="1" si="379"/>
        <v>0</v>
      </c>
      <c r="O200" s="5">
        <f t="shared" ca="1" si="379"/>
        <v>0</v>
      </c>
      <c r="P200" s="5">
        <f t="shared" ca="1" si="379"/>
        <v>0</v>
      </c>
      <c r="Q200" s="5">
        <f t="shared" ca="1" si="379"/>
        <v>0</v>
      </c>
      <c r="R200" s="5">
        <f t="shared" ca="1" si="379"/>
        <v>0</v>
      </c>
      <c r="S200" s="5">
        <f t="shared" ca="1" si="379"/>
        <v>0</v>
      </c>
      <c r="T200" s="5">
        <f t="shared" ca="1" si="379"/>
        <v>0</v>
      </c>
      <c r="U200" s="14">
        <f t="shared" ca="1" si="379"/>
        <v>0</v>
      </c>
      <c r="V200" s="5">
        <f t="shared" ca="1" si="379"/>
        <v>0</v>
      </c>
      <c r="W200" s="5">
        <f t="shared" ca="1" si="379"/>
        <v>0</v>
      </c>
      <c r="X200" s="5">
        <f t="shared" ca="1" si="379"/>
        <v>0</v>
      </c>
      <c r="Y200" s="5">
        <f t="shared" ca="1" si="379"/>
        <v>0</v>
      </c>
      <c r="Z200" s="5">
        <f t="shared" ca="1" si="379"/>
        <v>0</v>
      </c>
      <c r="AA200" s="5">
        <f t="shared" ca="1" si="379"/>
        <v>0</v>
      </c>
      <c r="AB200" s="5">
        <f t="shared" ca="1" si="379"/>
        <v>0</v>
      </c>
      <c r="AC200" s="5">
        <f t="shared" ca="1" si="379"/>
        <v>0</v>
      </c>
      <c r="AD200" s="5">
        <f t="shared" ca="1" si="379"/>
        <v>0</v>
      </c>
      <c r="AE200" s="5">
        <f t="shared" ca="1" si="379"/>
        <v>0</v>
      </c>
      <c r="AF200" s="5">
        <f t="shared" ca="1" si="379"/>
        <v>0</v>
      </c>
      <c r="AG200" s="5">
        <f t="shared" ca="1" si="379"/>
        <v>0</v>
      </c>
      <c r="AH200" s="46"/>
      <c r="AI200" s="5">
        <f t="shared" ca="1" si="380"/>
        <v>0</v>
      </c>
      <c r="AJ200" s="5">
        <f t="shared" ca="1" si="381"/>
        <v>0</v>
      </c>
      <c r="AL200" s="5">
        <f t="shared" ca="1" si="382"/>
        <v>0</v>
      </c>
      <c r="AM200" s="5">
        <f t="shared" ca="1" si="383"/>
        <v>0</v>
      </c>
    </row>
    <row r="201" spans="2:39" hidden="1" outlineLevel="1" x14ac:dyDescent="0.3">
      <c r="C201" s="35" t="s">
        <v>108</v>
      </c>
      <c r="D201" s="35"/>
      <c r="E201" s="35"/>
      <c r="F201" s="35"/>
      <c r="G201" s="35"/>
      <c r="H201" s="35" t="str">
        <f t="shared" si="374"/>
        <v>£</v>
      </c>
      <c r="I201" s="41"/>
      <c r="J201" s="35">
        <f ca="1">SUM(J194:J200)</f>
        <v>28600</v>
      </c>
      <c r="K201" s="35">
        <f t="shared" ref="K201" ca="1" si="388">SUM(K194:K200)</f>
        <v>8600</v>
      </c>
      <c r="L201" s="35">
        <f t="shared" ref="L201" ca="1" si="389">SUM(L194:L200)</f>
        <v>8600</v>
      </c>
      <c r="M201" s="35">
        <f t="shared" ref="M201" ca="1" si="390">SUM(M194:M200)</f>
        <v>6400</v>
      </c>
      <c r="N201" s="35">
        <f t="shared" ref="N201" ca="1" si="391">SUM(N194:N200)</f>
        <v>3200</v>
      </c>
      <c r="O201" s="35">
        <f t="shared" ref="O201" ca="1" si="392">SUM(O194:O200)</f>
        <v>3200</v>
      </c>
      <c r="P201" s="35">
        <f t="shared" ref="P201" ca="1" si="393">SUM(P194:P200)</f>
        <v>3200</v>
      </c>
      <c r="Q201" s="35">
        <f t="shared" ref="Q201" ca="1" si="394">SUM(Q194:Q200)</f>
        <v>3200</v>
      </c>
      <c r="R201" s="35">
        <f t="shared" ref="R201" ca="1" si="395">SUM(R194:R200)</f>
        <v>3200</v>
      </c>
      <c r="S201" s="35">
        <f t="shared" ref="S201" ca="1" si="396">SUM(S194:S200)</f>
        <v>3200</v>
      </c>
      <c r="T201" s="35">
        <f t="shared" ref="T201" ca="1" si="397">SUM(T194:T200)</f>
        <v>3200</v>
      </c>
      <c r="U201" s="41">
        <f t="shared" ref="U201" ca="1" si="398">SUM(U194:U200)</f>
        <v>3200</v>
      </c>
      <c r="V201" s="35">
        <f t="shared" ref="V201" ca="1" si="399">SUM(V194:V200)</f>
        <v>3200</v>
      </c>
      <c r="W201" s="35">
        <f t="shared" ref="W201" ca="1" si="400">SUM(W194:W200)</f>
        <v>3200</v>
      </c>
      <c r="X201" s="35">
        <f t="shared" ref="X201" ca="1" si="401">SUM(X194:X200)</f>
        <v>3200</v>
      </c>
      <c r="Y201" s="35">
        <f t="shared" ref="Y201" ca="1" si="402">SUM(Y194:Y200)</f>
        <v>3200</v>
      </c>
      <c r="Z201" s="35">
        <f t="shared" ref="Z201" ca="1" si="403">SUM(Z194:Z200)</f>
        <v>3200</v>
      </c>
      <c r="AA201" s="35">
        <f t="shared" ref="AA201" ca="1" si="404">SUM(AA194:AA200)</f>
        <v>3200</v>
      </c>
      <c r="AB201" s="35">
        <f t="shared" ref="AB201" ca="1" si="405">SUM(AB194:AB200)</f>
        <v>3200</v>
      </c>
      <c r="AC201" s="35">
        <f t="shared" ref="AC201" ca="1" si="406">SUM(AC194:AC200)</f>
        <v>3200</v>
      </c>
      <c r="AD201" s="35">
        <f t="shared" ref="AD201" ca="1" si="407">SUM(AD194:AD200)</f>
        <v>3200</v>
      </c>
      <c r="AE201" s="35">
        <f t="shared" ref="AE201" ca="1" si="408">SUM(AE194:AE200)</f>
        <v>3200</v>
      </c>
      <c r="AF201" s="35">
        <f t="shared" ref="AF201" ca="1" si="409">SUM(AF194:AF200)</f>
        <v>3200</v>
      </c>
      <c r="AG201" s="35">
        <f t="shared" ref="AG201" ca="1" si="410">SUM(AG194:AG200)</f>
        <v>3200</v>
      </c>
      <c r="AH201" s="46"/>
      <c r="AI201" s="35">
        <f t="shared" ca="1" si="380"/>
        <v>77800</v>
      </c>
      <c r="AJ201" s="35">
        <f t="shared" ca="1" si="381"/>
        <v>38400</v>
      </c>
      <c r="AL201" s="35">
        <f t="shared" ca="1" si="382"/>
        <v>6483.333333333333</v>
      </c>
      <c r="AM201" s="35">
        <f t="shared" ca="1" si="383"/>
        <v>3200</v>
      </c>
    </row>
    <row r="202" spans="2:39" hidden="1" outlineLevel="1" x14ac:dyDescent="0.3">
      <c r="I202" s="14"/>
      <c r="U202" s="14"/>
      <c r="AH202" s="46"/>
    </row>
    <row r="203" spans="2:39" hidden="1" outlineLevel="1" x14ac:dyDescent="0.3">
      <c r="B203" s="55">
        <f ca="1">IFERROR(OFFSET(B203,-1,0)+1,1)</f>
        <v>1</v>
      </c>
      <c r="C203" s="37" t="str">
        <f ca="1">OFFSET('2. Participants'!$B$36,B203,0)</f>
        <v>Clients</v>
      </c>
      <c r="H203" s="5" t="str">
        <f t="shared" ref="H203:H210" si="411">currency</f>
        <v>£</v>
      </c>
      <c r="I203" s="14"/>
      <c r="J203" s="5">
        <f t="shared" ref="J203" si="412">-I221*credit_bb_allocation</f>
        <v>0</v>
      </c>
      <c r="K203" s="5">
        <f t="shared" ref="K203:K209" ca="1" si="413">-J221*credit_bb_allocation</f>
        <v>0</v>
      </c>
      <c r="L203" s="5">
        <f t="shared" ref="L203:L209" ca="1" si="414">-K221*credit_bb_allocation</f>
        <v>0</v>
      </c>
      <c r="M203" s="5">
        <f t="shared" ref="M203:M209" ca="1" si="415">-L221*credit_bb_allocation</f>
        <v>0</v>
      </c>
      <c r="N203" s="5">
        <f t="shared" ref="N203:N209" ca="1" si="416">-M221*credit_bb_allocation</f>
        <v>0</v>
      </c>
      <c r="O203" s="5">
        <f t="shared" ref="O203:O209" ca="1" si="417">-N221*credit_bb_allocation</f>
        <v>0</v>
      </c>
      <c r="P203" s="5">
        <f t="shared" ref="P203:P209" ca="1" si="418">-O221*credit_bb_allocation</f>
        <v>0</v>
      </c>
      <c r="Q203" s="5">
        <f t="shared" ref="Q203:Q209" ca="1" si="419">-P221*credit_bb_allocation</f>
        <v>0</v>
      </c>
      <c r="R203" s="5">
        <f t="shared" ref="R203:R209" ca="1" si="420">-Q221*credit_bb_allocation</f>
        <v>0</v>
      </c>
      <c r="S203" s="5">
        <f t="shared" ref="S203:S209" ca="1" si="421">-R221*credit_bb_allocation</f>
        <v>0</v>
      </c>
      <c r="T203" s="5">
        <f t="shared" ref="T203:T209" ca="1" si="422">-S221*credit_bb_allocation</f>
        <v>0</v>
      </c>
      <c r="U203" s="14">
        <f t="shared" ref="U203:U209" ca="1" si="423">-T221*credit_bb_allocation</f>
        <v>0</v>
      </c>
      <c r="V203" s="5">
        <f t="shared" ref="V203:V209" ca="1" si="424">-U221*credit_bb_allocation</f>
        <v>0</v>
      </c>
      <c r="W203" s="5">
        <f t="shared" ref="W203:W209" ca="1" si="425">-V221*credit_bb_allocation</f>
        <v>0</v>
      </c>
      <c r="X203" s="5">
        <f t="shared" ref="X203:X209" ca="1" si="426">-W221*credit_bb_allocation</f>
        <v>0</v>
      </c>
      <c r="Y203" s="5">
        <f t="shared" ref="Y203:Y209" ca="1" si="427">-X221*credit_bb_allocation</f>
        <v>0</v>
      </c>
      <c r="Z203" s="5">
        <f t="shared" ref="Z203:Z209" ca="1" si="428">-Y221*credit_bb_allocation</f>
        <v>0</v>
      </c>
      <c r="AA203" s="5">
        <f t="shared" ref="AA203:AA209" ca="1" si="429">-Z221*credit_bb_allocation</f>
        <v>0</v>
      </c>
      <c r="AB203" s="5">
        <f t="shared" ref="AB203:AB209" ca="1" si="430">-AA221*credit_bb_allocation</f>
        <v>0</v>
      </c>
      <c r="AC203" s="5">
        <f t="shared" ref="AC203:AC209" ca="1" si="431">-AB221*credit_bb_allocation</f>
        <v>0</v>
      </c>
      <c r="AD203" s="5">
        <f t="shared" ref="AD203:AD209" ca="1" si="432">-AC221*credit_bb_allocation</f>
        <v>0</v>
      </c>
      <c r="AE203" s="5">
        <f t="shared" ref="AE203:AE209" ca="1" si="433">-AD221*credit_bb_allocation</f>
        <v>0</v>
      </c>
      <c r="AF203" s="5">
        <f t="shared" ref="AF203:AF209" ca="1" si="434">-AE221*credit_bb_allocation</f>
        <v>0</v>
      </c>
      <c r="AG203" s="5">
        <f t="shared" ref="AG203:AG209" ca="1" si="435">-AF221*credit_bb_allocation</f>
        <v>0</v>
      </c>
      <c r="AH203" s="46"/>
      <c r="AI203" s="5">
        <f ca="1">SUM(J203:U203)</f>
        <v>0</v>
      </c>
      <c r="AJ203" s="5">
        <f ca="1">SUM(V203:AG203)</f>
        <v>0</v>
      </c>
      <c r="AL203" s="5">
        <f t="shared" ref="AL203:AM205" ca="1" si="436">AI203/12</f>
        <v>0</v>
      </c>
      <c r="AM203" s="5">
        <f t="shared" ca="1" si="436"/>
        <v>0</v>
      </c>
    </row>
    <row r="204" spans="2:39" hidden="1" outlineLevel="1" x14ac:dyDescent="0.3">
      <c r="B204" s="55">
        <f t="shared" ref="B204:B209" ca="1" si="437">IFERROR(OFFSET(B204,-1,0)+1,1)</f>
        <v>2</v>
      </c>
      <c r="C204" s="37" t="str">
        <f ca="1">OFFSET('2. Participants'!$B$36,B204,0)</f>
        <v>Rebecca</v>
      </c>
      <c r="H204" s="5" t="str">
        <f t="shared" si="411"/>
        <v>£</v>
      </c>
      <c r="I204" s="14"/>
      <c r="J204" s="5">
        <f t="shared" ref="J204:J209" si="438">-I222*credit_bb_allocation</f>
        <v>0</v>
      </c>
      <c r="K204" s="5">
        <f t="shared" ca="1" si="413"/>
        <v>0</v>
      </c>
      <c r="L204" s="5">
        <f t="shared" ca="1" si="414"/>
        <v>0</v>
      </c>
      <c r="M204" s="5">
        <f t="shared" ca="1" si="415"/>
        <v>0</v>
      </c>
      <c r="N204" s="5">
        <f t="shared" ca="1" si="416"/>
        <v>0</v>
      </c>
      <c r="O204" s="5">
        <f t="shared" ca="1" si="417"/>
        <v>0</v>
      </c>
      <c r="P204" s="5">
        <f t="shared" ca="1" si="418"/>
        <v>0</v>
      </c>
      <c r="Q204" s="5">
        <f t="shared" ca="1" si="419"/>
        <v>0</v>
      </c>
      <c r="R204" s="5">
        <f t="shared" ca="1" si="420"/>
        <v>0</v>
      </c>
      <c r="S204" s="5">
        <f t="shared" ca="1" si="421"/>
        <v>0</v>
      </c>
      <c r="T204" s="5">
        <f t="shared" ca="1" si="422"/>
        <v>0</v>
      </c>
      <c r="U204" s="14">
        <f t="shared" ca="1" si="423"/>
        <v>-19299.970211498363</v>
      </c>
      <c r="V204" s="5">
        <f t="shared" ca="1" si="424"/>
        <v>0</v>
      </c>
      <c r="W204" s="5">
        <f t="shared" ca="1" si="425"/>
        <v>0</v>
      </c>
      <c r="X204" s="5">
        <f t="shared" ca="1" si="426"/>
        <v>0</v>
      </c>
      <c r="Y204" s="5">
        <f t="shared" ca="1" si="427"/>
        <v>0</v>
      </c>
      <c r="Z204" s="5">
        <f t="shared" ca="1" si="428"/>
        <v>0</v>
      </c>
      <c r="AA204" s="5">
        <f t="shared" ca="1" si="429"/>
        <v>0</v>
      </c>
      <c r="AB204" s="5">
        <f t="shared" ca="1" si="430"/>
        <v>0</v>
      </c>
      <c r="AC204" s="5">
        <f t="shared" ca="1" si="431"/>
        <v>0</v>
      </c>
      <c r="AD204" s="5">
        <f t="shared" ca="1" si="432"/>
        <v>0</v>
      </c>
      <c r="AE204" s="5">
        <f t="shared" ca="1" si="433"/>
        <v>0</v>
      </c>
      <c r="AF204" s="5">
        <f t="shared" ca="1" si="434"/>
        <v>0</v>
      </c>
      <c r="AG204" s="5">
        <f t="shared" ca="1" si="435"/>
        <v>-29610.592418652584</v>
      </c>
      <c r="AH204" s="46"/>
      <c r="AI204" s="5">
        <f ca="1">SUM(J204:U204)</f>
        <v>-19299.970211498363</v>
      </c>
      <c r="AJ204" s="5">
        <f ca="1">SUM(V204:AG204)</f>
        <v>-29610.592418652584</v>
      </c>
      <c r="AL204" s="5">
        <f t="shared" ca="1" si="436"/>
        <v>-1608.3308509581968</v>
      </c>
      <c r="AM204" s="5">
        <f t="shared" ca="1" si="436"/>
        <v>-2467.5493682210486</v>
      </c>
    </row>
    <row r="205" spans="2:39" hidden="1" outlineLevel="1" x14ac:dyDescent="0.3">
      <c r="B205" s="55">
        <f t="shared" ca="1" si="437"/>
        <v>3</v>
      </c>
      <c r="C205" s="37" t="str">
        <f ca="1">OFFSET('2. Participants'!$B$36,B205,0)</f>
        <v>Kate</v>
      </c>
      <c r="H205" s="5" t="str">
        <f t="shared" si="411"/>
        <v>£</v>
      </c>
      <c r="I205" s="14"/>
      <c r="J205" s="5">
        <f t="shared" si="438"/>
        <v>0</v>
      </c>
      <c r="K205" s="5">
        <f t="shared" ca="1" si="413"/>
        <v>0</v>
      </c>
      <c r="L205" s="5">
        <f t="shared" ca="1" si="414"/>
        <v>0</v>
      </c>
      <c r="M205" s="5">
        <f t="shared" ca="1" si="415"/>
        <v>0</v>
      </c>
      <c r="N205" s="5">
        <f t="shared" ca="1" si="416"/>
        <v>0</v>
      </c>
      <c r="O205" s="5">
        <f t="shared" ca="1" si="417"/>
        <v>0</v>
      </c>
      <c r="P205" s="5">
        <f t="shared" ca="1" si="418"/>
        <v>0</v>
      </c>
      <c r="Q205" s="5">
        <f t="shared" ca="1" si="419"/>
        <v>0</v>
      </c>
      <c r="R205" s="5">
        <f t="shared" ca="1" si="420"/>
        <v>0</v>
      </c>
      <c r="S205" s="5">
        <f t="shared" ca="1" si="421"/>
        <v>0</v>
      </c>
      <c r="T205" s="5">
        <f t="shared" ca="1" si="422"/>
        <v>0</v>
      </c>
      <c r="U205" s="14">
        <f t="shared" ca="1" si="423"/>
        <v>-3990.0148942508195</v>
      </c>
      <c r="V205" s="5">
        <f t="shared" ca="1" si="424"/>
        <v>0</v>
      </c>
      <c r="W205" s="5">
        <f t="shared" ca="1" si="425"/>
        <v>0</v>
      </c>
      <c r="X205" s="5">
        <f t="shared" ca="1" si="426"/>
        <v>0</v>
      </c>
      <c r="Y205" s="5">
        <f t="shared" ca="1" si="427"/>
        <v>0</v>
      </c>
      <c r="Z205" s="5">
        <f t="shared" ca="1" si="428"/>
        <v>0</v>
      </c>
      <c r="AA205" s="5">
        <f t="shared" ca="1" si="429"/>
        <v>0</v>
      </c>
      <c r="AB205" s="5">
        <f t="shared" ca="1" si="430"/>
        <v>0</v>
      </c>
      <c r="AC205" s="5">
        <f t="shared" ca="1" si="431"/>
        <v>0</v>
      </c>
      <c r="AD205" s="5">
        <f t="shared" ca="1" si="432"/>
        <v>0</v>
      </c>
      <c r="AE205" s="5">
        <f t="shared" ca="1" si="433"/>
        <v>0</v>
      </c>
      <c r="AF205" s="5">
        <f t="shared" ca="1" si="434"/>
        <v>0</v>
      </c>
      <c r="AG205" s="5">
        <f t="shared" ca="1" si="435"/>
        <v>-7274.7037906737114</v>
      </c>
      <c r="AH205" s="46"/>
      <c r="AI205" s="5">
        <f ca="1">SUM(J205:U205)</f>
        <v>-3990.0148942508195</v>
      </c>
      <c r="AJ205" s="5">
        <f ca="1">SUM(V205:AG205)</f>
        <v>-7274.7037906737114</v>
      </c>
      <c r="AL205" s="5">
        <f t="shared" ca="1" si="436"/>
        <v>-332.50124118756827</v>
      </c>
      <c r="AM205" s="5">
        <f t="shared" ca="1" si="436"/>
        <v>-606.22531588947595</v>
      </c>
    </row>
    <row r="206" spans="2:39" hidden="1" outlineLevel="1" x14ac:dyDescent="0.3">
      <c r="B206" s="55">
        <f t="shared" ca="1" si="437"/>
        <v>4</v>
      </c>
      <c r="C206" s="37" t="str">
        <f ca="1">OFFSET('2. Participants'!$B$36,B206,0)</f>
        <v>Andrew</v>
      </c>
      <c r="H206" s="5" t="str">
        <f t="shared" si="411"/>
        <v>£</v>
      </c>
      <c r="I206" s="14"/>
      <c r="J206" s="5">
        <f t="shared" si="438"/>
        <v>0</v>
      </c>
      <c r="K206" s="5">
        <f t="shared" ca="1" si="413"/>
        <v>0</v>
      </c>
      <c r="L206" s="5">
        <f t="shared" ca="1" si="414"/>
        <v>0</v>
      </c>
      <c r="M206" s="5">
        <f t="shared" ca="1" si="415"/>
        <v>0</v>
      </c>
      <c r="N206" s="5">
        <f t="shared" ca="1" si="416"/>
        <v>0</v>
      </c>
      <c r="O206" s="5">
        <f t="shared" ca="1" si="417"/>
        <v>0</v>
      </c>
      <c r="P206" s="5">
        <f t="shared" ca="1" si="418"/>
        <v>0</v>
      </c>
      <c r="Q206" s="5">
        <f t="shared" ca="1" si="419"/>
        <v>0</v>
      </c>
      <c r="R206" s="5">
        <f t="shared" ca="1" si="420"/>
        <v>0</v>
      </c>
      <c r="S206" s="5">
        <f t="shared" ca="1" si="421"/>
        <v>0</v>
      </c>
      <c r="T206" s="5">
        <f t="shared" ca="1" si="422"/>
        <v>0</v>
      </c>
      <c r="U206" s="14">
        <f t="shared" ca="1" si="423"/>
        <v>-3990.0148942508195</v>
      </c>
      <c r="V206" s="5">
        <f t="shared" ca="1" si="424"/>
        <v>0</v>
      </c>
      <c r="W206" s="5">
        <f t="shared" ca="1" si="425"/>
        <v>0</v>
      </c>
      <c r="X206" s="5">
        <f t="shared" ca="1" si="426"/>
        <v>0</v>
      </c>
      <c r="Y206" s="5">
        <f t="shared" ca="1" si="427"/>
        <v>0</v>
      </c>
      <c r="Z206" s="5">
        <f t="shared" ca="1" si="428"/>
        <v>0</v>
      </c>
      <c r="AA206" s="5">
        <f t="shared" ca="1" si="429"/>
        <v>0</v>
      </c>
      <c r="AB206" s="5">
        <f t="shared" ca="1" si="430"/>
        <v>0</v>
      </c>
      <c r="AC206" s="5">
        <f t="shared" ca="1" si="431"/>
        <v>0</v>
      </c>
      <c r="AD206" s="5">
        <f t="shared" ca="1" si="432"/>
        <v>0</v>
      </c>
      <c r="AE206" s="5">
        <f t="shared" ca="1" si="433"/>
        <v>0</v>
      </c>
      <c r="AF206" s="5">
        <f t="shared" ca="1" si="434"/>
        <v>0</v>
      </c>
      <c r="AG206" s="5">
        <f t="shared" ca="1" si="435"/>
        <v>-7274.7037906737114</v>
      </c>
      <c r="AH206" s="46"/>
    </row>
    <row r="207" spans="2:39" hidden="1" outlineLevel="1" x14ac:dyDescent="0.3">
      <c r="B207" s="55">
        <f t="shared" ca="1" si="437"/>
        <v>5</v>
      </c>
      <c r="C207" s="37" t="str">
        <f ca="1">OFFSET('2. Participants'!$B$36,B207,0)</f>
        <v>Suppliers</v>
      </c>
      <c r="H207" s="5" t="str">
        <f t="shared" si="411"/>
        <v>£</v>
      </c>
      <c r="I207" s="14"/>
      <c r="J207" s="5">
        <f t="shared" si="438"/>
        <v>0</v>
      </c>
      <c r="K207" s="5">
        <f t="shared" ca="1" si="413"/>
        <v>0</v>
      </c>
      <c r="L207" s="5">
        <f t="shared" ca="1" si="414"/>
        <v>0</v>
      </c>
      <c r="M207" s="5">
        <f t="shared" ca="1" si="415"/>
        <v>0</v>
      </c>
      <c r="N207" s="5">
        <f t="shared" ca="1" si="416"/>
        <v>0</v>
      </c>
      <c r="O207" s="5">
        <f t="shared" ca="1" si="417"/>
        <v>0</v>
      </c>
      <c r="P207" s="5">
        <f t="shared" ca="1" si="418"/>
        <v>0</v>
      </c>
      <c r="Q207" s="5">
        <f t="shared" ca="1" si="419"/>
        <v>0</v>
      </c>
      <c r="R207" s="5">
        <f t="shared" ca="1" si="420"/>
        <v>0</v>
      </c>
      <c r="S207" s="5">
        <f t="shared" ca="1" si="421"/>
        <v>0</v>
      </c>
      <c r="T207" s="5">
        <f t="shared" ca="1" si="422"/>
        <v>0</v>
      </c>
      <c r="U207" s="14">
        <f t="shared" ca="1" si="423"/>
        <v>0</v>
      </c>
      <c r="V207" s="5">
        <f t="shared" ca="1" si="424"/>
        <v>0</v>
      </c>
      <c r="W207" s="5">
        <f t="shared" ca="1" si="425"/>
        <v>0</v>
      </c>
      <c r="X207" s="5">
        <f t="shared" ca="1" si="426"/>
        <v>0</v>
      </c>
      <c r="Y207" s="5">
        <f t="shared" ca="1" si="427"/>
        <v>0</v>
      </c>
      <c r="Z207" s="5">
        <f t="shared" ca="1" si="428"/>
        <v>0</v>
      </c>
      <c r="AA207" s="5">
        <f t="shared" ca="1" si="429"/>
        <v>0</v>
      </c>
      <c r="AB207" s="5">
        <f t="shared" ca="1" si="430"/>
        <v>0</v>
      </c>
      <c r="AC207" s="5">
        <f t="shared" ca="1" si="431"/>
        <v>0</v>
      </c>
      <c r="AD207" s="5">
        <f t="shared" ca="1" si="432"/>
        <v>0</v>
      </c>
      <c r="AE207" s="5">
        <f t="shared" ca="1" si="433"/>
        <v>0</v>
      </c>
      <c r="AF207" s="5">
        <f t="shared" ca="1" si="434"/>
        <v>0</v>
      </c>
      <c r="AG207" s="5">
        <f t="shared" ca="1" si="435"/>
        <v>0</v>
      </c>
      <c r="AH207" s="46"/>
    </row>
    <row r="208" spans="2:39" hidden="1" outlineLevel="1" x14ac:dyDescent="0.3">
      <c r="B208" s="55">
        <f t="shared" ca="1" si="437"/>
        <v>6</v>
      </c>
      <c r="C208" s="37">
        <f ca="1">OFFSET('2. Participants'!$B$36,B208,0)</f>
        <v>0</v>
      </c>
      <c r="H208" s="5" t="str">
        <f t="shared" si="411"/>
        <v>£</v>
      </c>
      <c r="I208" s="14"/>
      <c r="J208" s="5">
        <f t="shared" si="438"/>
        <v>0</v>
      </c>
      <c r="K208" s="5">
        <f t="shared" ca="1" si="413"/>
        <v>0</v>
      </c>
      <c r="L208" s="5">
        <f t="shared" ca="1" si="414"/>
        <v>0</v>
      </c>
      <c r="M208" s="5">
        <f t="shared" ca="1" si="415"/>
        <v>0</v>
      </c>
      <c r="N208" s="5">
        <f t="shared" ca="1" si="416"/>
        <v>0</v>
      </c>
      <c r="O208" s="5">
        <f t="shared" ca="1" si="417"/>
        <v>0</v>
      </c>
      <c r="P208" s="5">
        <f t="shared" ca="1" si="418"/>
        <v>0</v>
      </c>
      <c r="Q208" s="5">
        <f t="shared" ca="1" si="419"/>
        <v>0</v>
      </c>
      <c r="R208" s="5">
        <f t="shared" ca="1" si="420"/>
        <v>0</v>
      </c>
      <c r="S208" s="5">
        <f t="shared" ca="1" si="421"/>
        <v>0</v>
      </c>
      <c r="T208" s="5">
        <f t="shared" ca="1" si="422"/>
        <v>0</v>
      </c>
      <c r="U208" s="14">
        <f t="shared" ca="1" si="423"/>
        <v>0</v>
      </c>
      <c r="V208" s="5">
        <f t="shared" ca="1" si="424"/>
        <v>0</v>
      </c>
      <c r="W208" s="5">
        <f t="shared" ca="1" si="425"/>
        <v>0</v>
      </c>
      <c r="X208" s="5">
        <f t="shared" ca="1" si="426"/>
        <v>0</v>
      </c>
      <c r="Y208" s="5">
        <f t="shared" ca="1" si="427"/>
        <v>0</v>
      </c>
      <c r="Z208" s="5">
        <f t="shared" ca="1" si="428"/>
        <v>0</v>
      </c>
      <c r="AA208" s="5">
        <f t="shared" ca="1" si="429"/>
        <v>0</v>
      </c>
      <c r="AB208" s="5">
        <f t="shared" ca="1" si="430"/>
        <v>0</v>
      </c>
      <c r="AC208" s="5">
        <f t="shared" ca="1" si="431"/>
        <v>0</v>
      </c>
      <c r="AD208" s="5">
        <f t="shared" ca="1" si="432"/>
        <v>0</v>
      </c>
      <c r="AE208" s="5">
        <f t="shared" ca="1" si="433"/>
        <v>0</v>
      </c>
      <c r="AF208" s="5">
        <f t="shared" ca="1" si="434"/>
        <v>0</v>
      </c>
      <c r="AG208" s="5">
        <f t="shared" ca="1" si="435"/>
        <v>0</v>
      </c>
      <c r="AH208" s="46"/>
    </row>
    <row r="209" spans="2:39" hidden="1" outlineLevel="1" x14ac:dyDescent="0.3">
      <c r="B209" s="55">
        <f t="shared" ca="1" si="437"/>
        <v>7</v>
      </c>
      <c r="C209" s="37">
        <f ca="1">OFFSET('2. Participants'!$B$36,B209,0)</f>
        <v>0</v>
      </c>
      <c r="H209" s="5" t="str">
        <f t="shared" si="411"/>
        <v>£</v>
      </c>
      <c r="I209" s="14"/>
      <c r="J209" s="5">
        <f t="shared" si="438"/>
        <v>0</v>
      </c>
      <c r="K209" s="5">
        <f t="shared" ca="1" si="413"/>
        <v>0</v>
      </c>
      <c r="L209" s="5">
        <f t="shared" ca="1" si="414"/>
        <v>0</v>
      </c>
      <c r="M209" s="5">
        <f t="shared" ca="1" si="415"/>
        <v>0</v>
      </c>
      <c r="N209" s="5">
        <f t="shared" ca="1" si="416"/>
        <v>0</v>
      </c>
      <c r="O209" s="5">
        <f t="shared" ca="1" si="417"/>
        <v>0</v>
      </c>
      <c r="P209" s="5">
        <f t="shared" ca="1" si="418"/>
        <v>0</v>
      </c>
      <c r="Q209" s="5">
        <f t="shared" ca="1" si="419"/>
        <v>0</v>
      </c>
      <c r="R209" s="5">
        <f t="shared" ca="1" si="420"/>
        <v>0</v>
      </c>
      <c r="S209" s="5">
        <f t="shared" ca="1" si="421"/>
        <v>0</v>
      </c>
      <c r="T209" s="5">
        <f t="shared" ca="1" si="422"/>
        <v>0</v>
      </c>
      <c r="U209" s="14">
        <f t="shared" ca="1" si="423"/>
        <v>0</v>
      </c>
      <c r="V209" s="5">
        <f t="shared" ca="1" si="424"/>
        <v>0</v>
      </c>
      <c r="W209" s="5">
        <f t="shared" ca="1" si="425"/>
        <v>0</v>
      </c>
      <c r="X209" s="5">
        <f t="shared" ca="1" si="426"/>
        <v>0</v>
      </c>
      <c r="Y209" s="5">
        <f t="shared" ca="1" si="427"/>
        <v>0</v>
      </c>
      <c r="Z209" s="5">
        <f t="shared" ca="1" si="428"/>
        <v>0</v>
      </c>
      <c r="AA209" s="5">
        <f t="shared" ca="1" si="429"/>
        <v>0</v>
      </c>
      <c r="AB209" s="5">
        <f t="shared" ca="1" si="430"/>
        <v>0</v>
      </c>
      <c r="AC209" s="5">
        <f t="shared" ca="1" si="431"/>
        <v>0</v>
      </c>
      <c r="AD209" s="5">
        <f t="shared" ca="1" si="432"/>
        <v>0</v>
      </c>
      <c r="AE209" s="5">
        <f t="shared" ca="1" si="433"/>
        <v>0</v>
      </c>
      <c r="AF209" s="5">
        <f t="shared" ca="1" si="434"/>
        <v>0</v>
      </c>
      <c r="AG209" s="5">
        <f t="shared" ca="1" si="435"/>
        <v>0</v>
      </c>
      <c r="AH209" s="46"/>
    </row>
    <row r="210" spans="2:39" hidden="1" outlineLevel="1" x14ac:dyDescent="0.3">
      <c r="C210" s="35" t="s">
        <v>107</v>
      </c>
      <c r="D210" s="35"/>
      <c r="E210" s="35"/>
      <c r="F210" s="35"/>
      <c r="G210" s="35"/>
      <c r="H210" s="35" t="str">
        <f t="shared" si="411"/>
        <v>£</v>
      </c>
      <c r="I210" s="41"/>
      <c r="J210" s="35">
        <f>SUM(J203:J209)</f>
        <v>0</v>
      </c>
      <c r="K210" s="35">
        <f t="shared" ref="K210" ca="1" si="439">SUM(K203:K209)</f>
        <v>0</v>
      </c>
      <c r="L210" s="35">
        <f t="shared" ref="L210" ca="1" si="440">SUM(L203:L209)</f>
        <v>0</v>
      </c>
      <c r="M210" s="35">
        <f t="shared" ref="M210" ca="1" si="441">SUM(M203:M209)</f>
        <v>0</v>
      </c>
      <c r="N210" s="35">
        <f t="shared" ref="N210" ca="1" si="442">SUM(N203:N209)</f>
        <v>0</v>
      </c>
      <c r="O210" s="35">
        <f t="shared" ref="O210" ca="1" si="443">SUM(O203:O209)</f>
        <v>0</v>
      </c>
      <c r="P210" s="35">
        <f t="shared" ref="P210" ca="1" si="444">SUM(P203:P209)</f>
        <v>0</v>
      </c>
      <c r="Q210" s="35">
        <f t="shared" ref="Q210" ca="1" si="445">SUM(Q203:Q209)</f>
        <v>0</v>
      </c>
      <c r="R210" s="35">
        <f t="shared" ref="R210" ca="1" si="446">SUM(R203:R209)</f>
        <v>0</v>
      </c>
      <c r="S210" s="35">
        <f t="shared" ref="S210" ca="1" si="447">SUM(S203:S209)</f>
        <v>0</v>
      </c>
      <c r="T210" s="35">
        <f t="shared" ref="T210" ca="1" si="448">SUM(T203:T209)</f>
        <v>0</v>
      </c>
      <c r="U210" s="41">
        <f t="shared" ref="U210" ca="1" si="449">SUM(U203:U209)</f>
        <v>-27280.000000000004</v>
      </c>
      <c r="V210" s="35">
        <f t="shared" ref="V210" ca="1" si="450">SUM(V203:V209)</f>
        <v>0</v>
      </c>
      <c r="W210" s="35">
        <f t="shared" ref="W210" ca="1" si="451">SUM(W203:W209)</f>
        <v>0</v>
      </c>
      <c r="X210" s="35">
        <f t="shared" ref="X210" ca="1" si="452">SUM(X203:X209)</f>
        <v>0</v>
      </c>
      <c r="Y210" s="35">
        <f t="shared" ref="Y210" ca="1" si="453">SUM(Y203:Y209)</f>
        <v>0</v>
      </c>
      <c r="Z210" s="35">
        <f t="shared" ref="Z210" ca="1" si="454">SUM(Z203:Z209)</f>
        <v>0</v>
      </c>
      <c r="AA210" s="35">
        <f t="shared" ref="AA210" ca="1" si="455">SUM(AA203:AA209)</f>
        <v>0</v>
      </c>
      <c r="AB210" s="35">
        <f t="shared" ref="AB210" ca="1" si="456">SUM(AB203:AB209)</f>
        <v>0</v>
      </c>
      <c r="AC210" s="35">
        <f t="shared" ref="AC210" ca="1" si="457">SUM(AC203:AC209)</f>
        <v>0</v>
      </c>
      <c r="AD210" s="35">
        <f t="shared" ref="AD210" ca="1" si="458">SUM(AD203:AD209)</f>
        <v>0</v>
      </c>
      <c r="AE210" s="35">
        <f t="shared" ref="AE210" ca="1" si="459">SUM(AE203:AE209)</f>
        <v>0</v>
      </c>
      <c r="AF210" s="35">
        <f t="shared" ref="AF210" ca="1" si="460">SUM(AF203:AF209)</f>
        <v>0</v>
      </c>
      <c r="AG210" s="35">
        <f t="shared" ref="AG210" ca="1" si="461">SUM(AG203:AG209)</f>
        <v>-44160.000000000007</v>
      </c>
      <c r="AH210" s="46"/>
      <c r="AI210" s="35">
        <f ca="1">SUM(J210:U210)</f>
        <v>-27280.000000000004</v>
      </c>
      <c r="AJ210" s="35">
        <f ca="1">SUM(V210:AG210)</f>
        <v>-44160.000000000007</v>
      </c>
      <c r="AL210" s="35">
        <f ca="1">AI210/12</f>
        <v>-2273.3333333333335</v>
      </c>
      <c r="AM210" s="35">
        <f ca="1">AJ210/12</f>
        <v>-3680.0000000000005</v>
      </c>
    </row>
    <row r="211" spans="2:39" hidden="1" outlineLevel="1" x14ac:dyDescent="0.3">
      <c r="I211" s="14"/>
      <c r="U211" s="14"/>
      <c r="AH211" s="46"/>
    </row>
    <row r="212" spans="2:39" hidden="1" outlineLevel="1" x14ac:dyDescent="0.3">
      <c r="B212" s="55">
        <f ca="1">IFERROR(OFFSET(B212,-1,0)+1,1)</f>
        <v>1</v>
      </c>
      <c r="C212" s="37" t="str">
        <f ca="1">OFFSET('2. Participants'!$B$36,B212,0)</f>
        <v>Clients</v>
      </c>
      <c r="H212" s="5" t="str">
        <f t="shared" ref="H212:H219" si="462">currency</f>
        <v>£</v>
      </c>
      <c r="I212" s="14"/>
      <c r="J212" s="5">
        <f t="shared" ref="J212" ca="1" si="463">I212+J194+J203</f>
        <v>0</v>
      </c>
      <c r="K212" s="5">
        <f t="shared" ref="K212:K218" ca="1" si="464">J212+K194+K203</f>
        <v>0</v>
      </c>
      <c r="L212" s="5">
        <f t="shared" ref="L212:L218" ca="1" si="465">K212+L194+L203</f>
        <v>0</v>
      </c>
      <c r="M212" s="5">
        <f t="shared" ref="M212:M218" ca="1" si="466">L212+M194+M203</f>
        <v>0</v>
      </c>
      <c r="N212" s="5">
        <f t="shared" ref="N212:N218" ca="1" si="467">M212+N194+N203</f>
        <v>0</v>
      </c>
      <c r="O212" s="5">
        <f t="shared" ref="O212:O218" ca="1" si="468">N212+O194+O203</f>
        <v>0</v>
      </c>
      <c r="P212" s="5">
        <f t="shared" ref="P212:P218" ca="1" si="469">O212+P194+P203</f>
        <v>0</v>
      </c>
      <c r="Q212" s="5">
        <f t="shared" ref="Q212:Q218" ca="1" si="470">P212+Q194+Q203</f>
        <v>0</v>
      </c>
      <c r="R212" s="5">
        <f t="shared" ref="R212:R218" ca="1" si="471">Q212+R194+R203</f>
        <v>0</v>
      </c>
      <c r="S212" s="5">
        <f t="shared" ref="S212:S218" ca="1" si="472">R212+S194+S203</f>
        <v>0</v>
      </c>
      <c r="T212" s="5">
        <f t="shared" ref="T212:T218" ca="1" si="473">S212+T194+T203</f>
        <v>0</v>
      </c>
      <c r="U212" s="14">
        <f t="shared" ref="U212:U218" ca="1" si="474">T212+U194+U203</f>
        <v>0</v>
      </c>
      <c r="V212" s="5">
        <f t="shared" ref="V212:V218" ca="1" si="475">U212+V194+V203</f>
        <v>0</v>
      </c>
      <c r="W212" s="5">
        <f t="shared" ref="W212:W218" ca="1" si="476">V212+W194+W203</f>
        <v>0</v>
      </c>
      <c r="X212" s="5">
        <f t="shared" ref="X212:X218" ca="1" si="477">W212+X194+X203</f>
        <v>0</v>
      </c>
      <c r="Y212" s="5">
        <f t="shared" ref="Y212:Y218" ca="1" si="478">X212+Y194+Y203</f>
        <v>0</v>
      </c>
      <c r="Z212" s="5">
        <f t="shared" ref="Z212:Z218" ca="1" si="479">Y212+Z194+Z203</f>
        <v>0</v>
      </c>
      <c r="AA212" s="5">
        <f t="shared" ref="AA212:AA218" ca="1" si="480">Z212+AA194+AA203</f>
        <v>0</v>
      </c>
      <c r="AB212" s="5">
        <f t="shared" ref="AB212:AB218" ca="1" si="481">AA212+AB194+AB203</f>
        <v>0</v>
      </c>
      <c r="AC212" s="5">
        <f t="shared" ref="AC212:AC218" ca="1" si="482">AB212+AC194+AC203</f>
        <v>0</v>
      </c>
      <c r="AD212" s="5">
        <f t="shared" ref="AD212:AD218" ca="1" si="483">AC212+AD194+AD203</f>
        <v>0</v>
      </c>
      <c r="AE212" s="5">
        <f t="shared" ref="AE212:AE218" ca="1" si="484">AD212+AE194+AE203</f>
        <v>0</v>
      </c>
      <c r="AF212" s="5">
        <f t="shared" ref="AF212:AF218" ca="1" si="485">AE212+AF194+AF203</f>
        <v>0</v>
      </c>
      <c r="AG212" s="5">
        <f t="shared" ref="AG212:AG218" ca="1" si="486">AF212+AG194+AG203</f>
        <v>0</v>
      </c>
      <c r="AH212" s="46"/>
      <c r="AI212" s="5">
        <f ca="1">SUM(J212:U212)</f>
        <v>0</v>
      </c>
      <c r="AJ212" s="5">
        <f ca="1">SUM(V212:AG212)</f>
        <v>0</v>
      </c>
      <c r="AL212" s="5">
        <f t="shared" ref="AL212:AM219" ca="1" si="487">AI212/12</f>
        <v>0</v>
      </c>
      <c r="AM212" s="5">
        <f t="shared" ca="1" si="487"/>
        <v>0</v>
      </c>
    </row>
    <row r="213" spans="2:39" hidden="1" outlineLevel="1" x14ac:dyDescent="0.3">
      <c r="B213" s="55">
        <f t="shared" ref="B213:B218" ca="1" si="488">IFERROR(OFFSET(B213,-1,0)+1,1)</f>
        <v>2</v>
      </c>
      <c r="C213" s="37" t="str">
        <f ca="1">OFFSET('2. Participants'!$B$36,B213,0)</f>
        <v>Rebecca</v>
      </c>
      <c r="H213" s="5" t="str">
        <f t="shared" si="462"/>
        <v>£</v>
      </c>
      <c r="I213" s="14"/>
      <c r="J213" s="5">
        <f t="shared" ref="J213:J218" ca="1" si="489">I213+J195+J204</f>
        <v>25000</v>
      </c>
      <c r="K213" s="5">
        <f t="shared" ca="1" si="464"/>
        <v>30000</v>
      </c>
      <c r="L213" s="5">
        <f t="shared" ca="1" si="465"/>
        <v>35000</v>
      </c>
      <c r="M213" s="5">
        <f t="shared" ca="1" si="466"/>
        <v>38777.777777777781</v>
      </c>
      <c r="N213" s="5">
        <f t="shared" ca="1" si="467"/>
        <v>40777.777777777781</v>
      </c>
      <c r="O213" s="5">
        <f t="shared" ca="1" si="468"/>
        <v>42777.777777777781</v>
      </c>
      <c r="P213" s="5">
        <f t="shared" ca="1" si="469"/>
        <v>44777.777777777781</v>
      </c>
      <c r="Q213" s="5">
        <f t="shared" ca="1" si="470"/>
        <v>46777.777777777781</v>
      </c>
      <c r="R213" s="5">
        <f t="shared" ca="1" si="471"/>
        <v>48777.777777777781</v>
      </c>
      <c r="S213" s="5">
        <f t="shared" ca="1" si="472"/>
        <v>50777.777777777781</v>
      </c>
      <c r="T213" s="5">
        <f t="shared" ca="1" si="473"/>
        <v>52777.777777777781</v>
      </c>
      <c r="U213" s="14">
        <f t="shared" ca="1" si="474"/>
        <v>35477.807566279414</v>
      </c>
      <c r="V213" s="5">
        <f t="shared" ca="1" si="475"/>
        <v>37477.807566279414</v>
      </c>
      <c r="W213" s="5">
        <f t="shared" ca="1" si="476"/>
        <v>39477.807566279414</v>
      </c>
      <c r="X213" s="5">
        <f t="shared" ca="1" si="477"/>
        <v>41477.807566279414</v>
      </c>
      <c r="Y213" s="5">
        <f t="shared" ca="1" si="478"/>
        <v>43477.807566279414</v>
      </c>
      <c r="Z213" s="5">
        <f t="shared" ca="1" si="479"/>
        <v>45477.807566279414</v>
      </c>
      <c r="AA213" s="5">
        <f t="shared" ca="1" si="480"/>
        <v>47477.807566279414</v>
      </c>
      <c r="AB213" s="5">
        <f t="shared" ca="1" si="481"/>
        <v>49477.807566279414</v>
      </c>
      <c r="AC213" s="5">
        <f t="shared" ca="1" si="482"/>
        <v>51477.807566279414</v>
      </c>
      <c r="AD213" s="5">
        <f t="shared" ca="1" si="483"/>
        <v>53477.807566279414</v>
      </c>
      <c r="AE213" s="5">
        <f t="shared" ca="1" si="484"/>
        <v>55477.807566279414</v>
      </c>
      <c r="AF213" s="5">
        <f t="shared" ca="1" si="485"/>
        <v>57477.807566279414</v>
      </c>
      <c r="AG213" s="5">
        <f t="shared" ca="1" si="486"/>
        <v>29867.21514762683</v>
      </c>
      <c r="AH213" s="46"/>
      <c r="AI213" s="5">
        <f ca="1">SUM(J213:U213)</f>
        <v>491700.02978850156</v>
      </c>
      <c r="AJ213" s="5">
        <f ca="1">SUM(V213:AG213)</f>
        <v>552123.09837670054</v>
      </c>
      <c r="AL213" s="5">
        <f t="shared" ca="1" si="487"/>
        <v>40975.00248237513</v>
      </c>
      <c r="AM213" s="5">
        <f t="shared" ca="1" si="487"/>
        <v>46010.258198058378</v>
      </c>
    </row>
    <row r="214" spans="2:39" hidden="1" outlineLevel="1" x14ac:dyDescent="0.3">
      <c r="B214" s="55">
        <f t="shared" ca="1" si="488"/>
        <v>3</v>
      </c>
      <c r="C214" s="37" t="str">
        <f ca="1">OFFSET('2. Participants'!$B$36,B214,0)</f>
        <v>Kate</v>
      </c>
      <c r="H214" s="5" t="str">
        <f t="shared" si="462"/>
        <v>£</v>
      </c>
      <c r="I214" s="14"/>
      <c r="J214" s="5">
        <f t="shared" ca="1" si="489"/>
        <v>1800</v>
      </c>
      <c r="K214" s="5">
        <f t="shared" ca="1" si="464"/>
        <v>3600</v>
      </c>
      <c r="L214" s="5">
        <f t="shared" ca="1" si="465"/>
        <v>5400</v>
      </c>
      <c r="M214" s="5">
        <f t="shared" ca="1" si="466"/>
        <v>6711.1111111111113</v>
      </c>
      <c r="N214" s="5">
        <f t="shared" ca="1" si="467"/>
        <v>7311.1111111111113</v>
      </c>
      <c r="O214" s="5">
        <f t="shared" ca="1" si="468"/>
        <v>7911.1111111111113</v>
      </c>
      <c r="P214" s="5">
        <f t="shared" ca="1" si="469"/>
        <v>8511.1111111111113</v>
      </c>
      <c r="Q214" s="5">
        <f t="shared" ca="1" si="470"/>
        <v>9111.1111111111113</v>
      </c>
      <c r="R214" s="5">
        <f t="shared" ca="1" si="471"/>
        <v>9711.1111111111113</v>
      </c>
      <c r="S214" s="5">
        <f t="shared" ca="1" si="472"/>
        <v>10311.111111111111</v>
      </c>
      <c r="T214" s="5">
        <f t="shared" ca="1" si="473"/>
        <v>10911.111111111111</v>
      </c>
      <c r="U214" s="14">
        <f t="shared" ca="1" si="474"/>
        <v>7521.0962168602919</v>
      </c>
      <c r="V214" s="5">
        <f t="shared" ca="1" si="475"/>
        <v>8121.0962168602919</v>
      </c>
      <c r="W214" s="5">
        <f t="shared" ca="1" si="476"/>
        <v>8721.096216860291</v>
      </c>
      <c r="X214" s="5">
        <f t="shared" ca="1" si="477"/>
        <v>9321.096216860291</v>
      </c>
      <c r="Y214" s="5">
        <f t="shared" ca="1" si="478"/>
        <v>9921.096216860291</v>
      </c>
      <c r="Z214" s="5">
        <f t="shared" ca="1" si="479"/>
        <v>10521.096216860291</v>
      </c>
      <c r="AA214" s="5">
        <f t="shared" ca="1" si="480"/>
        <v>11121.096216860291</v>
      </c>
      <c r="AB214" s="5">
        <f t="shared" ca="1" si="481"/>
        <v>11721.096216860291</v>
      </c>
      <c r="AC214" s="5">
        <f t="shared" ca="1" si="482"/>
        <v>12321.096216860291</v>
      </c>
      <c r="AD214" s="5">
        <f t="shared" ca="1" si="483"/>
        <v>12921.096216860291</v>
      </c>
      <c r="AE214" s="5">
        <f t="shared" ca="1" si="484"/>
        <v>13521.096216860291</v>
      </c>
      <c r="AF214" s="5">
        <f t="shared" ca="1" si="485"/>
        <v>14121.096216860291</v>
      </c>
      <c r="AG214" s="5">
        <f t="shared" ca="1" si="486"/>
        <v>7446.3924261865795</v>
      </c>
      <c r="AH214" s="46"/>
      <c r="AI214" s="5">
        <f ca="1">SUM(J214:U214)</f>
        <v>88809.985105749161</v>
      </c>
      <c r="AJ214" s="5">
        <f ca="1">SUM(V214:AG214)</f>
        <v>129778.45081164976</v>
      </c>
      <c r="AL214" s="5">
        <f t="shared" ca="1" si="487"/>
        <v>7400.8320921457635</v>
      </c>
      <c r="AM214" s="5">
        <f t="shared" ca="1" si="487"/>
        <v>10814.870900970813</v>
      </c>
    </row>
    <row r="215" spans="2:39" hidden="1" outlineLevel="1" collapsed="1" x14ac:dyDescent="0.3">
      <c r="B215" s="55">
        <f t="shared" ca="1" si="488"/>
        <v>4</v>
      </c>
      <c r="C215" s="37" t="str">
        <f ca="1">OFFSET('2. Participants'!$B$36,B215,0)</f>
        <v>Andrew</v>
      </c>
      <c r="H215" s="5" t="str">
        <f t="shared" si="462"/>
        <v>£</v>
      </c>
      <c r="I215" s="14"/>
      <c r="J215" s="5">
        <f t="shared" ca="1" si="489"/>
        <v>1800</v>
      </c>
      <c r="K215" s="5">
        <f t="shared" ca="1" si="464"/>
        <v>3600</v>
      </c>
      <c r="L215" s="5">
        <f t="shared" ca="1" si="465"/>
        <v>5400</v>
      </c>
      <c r="M215" s="5">
        <f t="shared" ca="1" si="466"/>
        <v>6711.1111111111113</v>
      </c>
      <c r="N215" s="5">
        <f t="shared" ca="1" si="467"/>
        <v>7311.1111111111113</v>
      </c>
      <c r="O215" s="5">
        <f t="shared" ca="1" si="468"/>
        <v>7911.1111111111113</v>
      </c>
      <c r="P215" s="5">
        <f t="shared" ca="1" si="469"/>
        <v>8511.1111111111113</v>
      </c>
      <c r="Q215" s="5">
        <f t="shared" ca="1" si="470"/>
        <v>9111.1111111111113</v>
      </c>
      <c r="R215" s="5">
        <f t="shared" ca="1" si="471"/>
        <v>9711.1111111111113</v>
      </c>
      <c r="S215" s="5">
        <f t="shared" ca="1" si="472"/>
        <v>10311.111111111111</v>
      </c>
      <c r="T215" s="5">
        <f t="shared" ca="1" si="473"/>
        <v>10911.111111111111</v>
      </c>
      <c r="U215" s="14">
        <f t="shared" ca="1" si="474"/>
        <v>7521.0962168602919</v>
      </c>
      <c r="V215" s="5">
        <f t="shared" ca="1" si="475"/>
        <v>8121.0962168602919</v>
      </c>
      <c r="W215" s="5">
        <f t="shared" ca="1" si="476"/>
        <v>8721.096216860291</v>
      </c>
      <c r="X215" s="5">
        <f t="shared" ca="1" si="477"/>
        <v>9321.096216860291</v>
      </c>
      <c r="Y215" s="5">
        <f t="shared" ca="1" si="478"/>
        <v>9921.096216860291</v>
      </c>
      <c r="Z215" s="5">
        <f t="shared" ca="1" si="479"/>
        <v>10521.096216860291</v>
      </c>
      <c r="AA215" s="5">
        <f t="shared" ca="1" si="480"/>
        <v>11121.096216860291</v>
      </c>
      <c r="AB215" s="5">
        <f t="shared" ca="1" si="481"/>
        <v>11721.096216860291</v>
      </c>
      <c r="AC215" s="5">
        <f t="shared" ca="1" si="482"/>
        <v>12321.096216860291</v>
      </c>
      <c r="AD215" s="5">
        <f t="shared" ca="1" si="483"/>
        <v>12921.096216860291</v>
      </c>
      <c r="AE215" s="5">
        <f t="shared" ca="1" si="484"/>
        <v>13521.096216860291</v>
      </c>
      <c r="AF215" s="5">
        <f t="shared" ca="1" si="485"/>
        <v>14121.096216860291</v>
      </c>
      <c r="AG215" s="5">
        <f t="shared" ca="1" si="486"/>
        <v>7446.3924261865795</v>
      </c>
      <c r="AH215" s="46"/>
      <c r="AI215" s="5">
        <f t="shared" ref="AI215:AJ219" ca="1" si="490">OFFSET($J215,0,period*12)</f>
        <v>8121.0962168602919</v>
      </c>
      <c r="AJ215" s="5">
        <f t="shared" ca="1" si="490"/>
        <v>0</v>
      </c>
      <c r="AL215" s="5">
        <f t="shared" ca="1" si="487"/>
        <v>676.75801807169103</v>
      </c>
      <c r="AM215" s="5">
        <f t="shared" ca="1" si="487"/>
        <v>0</v>
      </c>
    </row>
    <row r="216" spans="2:39" hidden="1" outlineLevel="1" x14ac:dyDescent="0.3">
      <c r="B216" s="55">
        <f t="shared" ca="1" si="488"/>
        <v>5</v>
      </c>
      <c r="C216" s="37" t="str">
        <f ca="1">OFFSET('2. Participants'!$B$36,B216,0)</f>
        <v>Suppliers</v>
      </c>
      <c r="H216" s="5" t="str">
        <f t="shared" si="462"/>
        <v>£</v>
      </c>
      <c r="I216" s="14"/>
      <c r="J216" s="5">
        <f t="shared" ca="1" si="489"/>
        <v>0</v>
      </c>
      <c r="K216" s="5">
        <f t="shared" ca="1" si="464"/>
        <v>0</v>
      </c>
      <c r="L216" s="5">
        <f t="shared" ca="1" si="465"/>
        <v>0</v>
      </c>
      <c r="M216" s="5">
        <f t="shared" ca="1" si="466"/>
        <v>0</v>
      </c>
      <c r="N216" s="5">
        <f t="shared" ca="1" si="467"/>
        <v>0</v>
      </c>
      <c r="O216" s="5">
        <f t="shared" ca="1" si="468"/>
        <v>0</v>
      </c>
      <c r="P216" s="5">
        <f t="shared" ca="1" si="469"/>
        <v>0</v>
      </c>
      <c r="Q216" s="5">
        <f t="shared" ca="1" si="470"/>
        <v>0</v>
      </c>
      <c r="R216" s="5">
        <f t="shared" ca="1" si="471"/>
        <v>0</v>
      </c>
      <c r="S216" s="5">
        <f t="shared" ca="1" si="472"/>
        <v>0</v>
      </c>
      <c r="T216" s="5">
        <f t="shared" ca="1" si="473"/>
        <v>0</v>
      </c>
      <c r="U216" s="14">
        <f t="shared" ca="1" si="474"/>
        <v>0</v>
      </c>
      <c r="V216" s="5">
        <f t="shared" ca="1" si="475"/>
        <v>0</v>
      </c>
      <c r="W216" s="5">
        <f t="shared" ca="1" si="476"/>
        <v>0</v>
      </c>
      <c r="X216" s="5">
        <f t="shared" ca="1" si="477"/>
        <v>0</v>
      </c>
      <c r="Y216" s="5">
        <f t="shared" ca="1" si="478"/>
        <v>0</v>
      </c>
      <c r="Z216" s="5">
        <f t="shared" ca="1" si="479"/>
        <v>0</v>
      </c>
      <c r="AA216" s="5">
        <f t="shared" ca="1" si="480"/>
        <v>0</v>
      </c>
      <c r="AB216" s="5">
        <f t="shared" ca="1" si="481"/>
        <v>0</v>
      </c>
      <c r="AC216" s="5">
        <f t="shared" ca="1" si="482"/>
        <v>0</v>
      </c>
      <c r="AD216" s="5">
        <f t="shared" ca="1" si="483"/>
        <v>0</v>
      </c>
      <c r="AE216" s="5">
        <f t="shared" ca="1" si="484"/>
        <v>0</v>
      </c>
      <c r="AF216" s="5">
        <f t="shared" ca="1" si="485"/>
        <v>0</v>
      </c>
      <c r="AG216" s="5">
        <f t="shared" ca="1" si="486"/>
        <v>0</v>
      </c>
      <c r="AI216" s="5">
        <f t="shared" ca="1" si="490"/>
        <v>0</v>
      </c>
      <c r="AJ216" s="5">
        <f t="shared" ca="1" si="490"/>
        <v>0</v>
      </c>
      <c r="AL216" s="5">
        <f t="shared" ca="1" si="487"/>
        <v>0</v>
      </c>
      <c r="AM216" s="5">
        <f t="shared" ca="1" si="487"/>
        <v>0</v>
      </c>
    </row>
    <row r="217" spans="2:39" hidden="1" outlineLevel="1" x14ac:dyDescent="0.3">
      <c r="B217" s="55">
        <f t="shared" ca="1" si="488"/>
        <v>6</v>
      </c>
      <c r="C217" s="37">
        <f ca="1">OFFSET('2. Participants'!$B$36,B217,0)</f>
        <v>0</v>
      </c>
      <c r="H217" s="5" t="str">
        <f t="shared" si="462"/>
        <v>£</v>
      </c>
      <c r="I217" s="14"/>
      <c r="J217" s="5">
        <f t="shared" ca="1" si="489"/>
        <v>0</v>
      </c>
      <c r="K217" s="5">
        <f t="shared" ca="1" si="464"/>
        <v>0</v>
      </c>
      <c r="L217" s="5">
        <f t="shared" ca="1" si="465"/>
        <v>0</v>
      </c>
      <c r="M217" s="5">
        <f t="shared" ca="1" si="466"/>
        <v>0</v>
      </c>
      <c r="N217" s="5">
        <f t="shared" ca="1" si="467"/>
        <v>0</v>
      </c>
      <c r="O217" s="5">
        <f t="shared" ca="1" si="468"/>
        <v>0</v>
      </c>
      <c r="P217" s="5">
        <f t="shared" ca="1" si="469"/>
        <v>0</v>
      </c>
      <c r="Q217" s="5">
        <f t="shared" ca="1" si="470"/>
        <v>0</v>
      </c>
      <c r="R217" s="5">
        <f t="shared" ca="1" si="471"/>
        <v>0</v>
      </c>
      <c r="S217" s="5">
        <f t="shared" ca="1" si="472"/>
        <v>0</v>
      </c>
      <c r="T217" s="5">
        <f t="shared" ca="1" si="473"/>
        <v>0</v>
      </c>
      <c r="U217" s="14">
        <f t="shared" ca="1" si="474"/>
        <v>0</v>
      </c>
      <c r="V217" s="5">
        <f t="shared" ca="1" si="475"/>
        <v>0</v>
      </c>
      <c r="W217" s="5">
        <f t="shared" ca="1" si="476"/>
        <v>0</v>
      </c>
      <c r="X217" s="5">
        <f t="shared" ca="1" si="477"/>
        <v>0</v>
      </c>
      <c r="Y217" s="5">
        <f t="shared" ca="1" si="478"/>
        <v>0</v>
      </c>
      <c r="Z217" s="5">
        <f t="shared" ca="1" si="479"/>
        <v>0</v>
      </c>
      <c r="AA217" s="5">
        <f t="shared" ca="1" si="480"/>
        <v>0</v>
      </c>
      <c r="AB217" s="5">
        <f t="shared" ca="1" si="481"/>
        <v>0</v>
      </c>
      <c r="AC217" s="5">
        <f t="shared" ca="1" si="482"/>
        <v>0</v>
      </c>
      <c r="AD217" s="5">
        <f t="shared" ca="1" si="483"/>
        <v>0</v>
      </c>
      <c r="AE217" s="5">
        <f t="shared" ca="1" si="484"/>
        <v>0</v>
      </c>
      <c r="AF217" s="5">
        <f t="shared" ca="1" si="485"/>
        <v>0</v>
      </c>
      <c r="AG217" s="5">
        <f t="shared" ca="1" si="486"/>
        <v>0</v>
      </c>
      <c r="AI217" s="5">
        <f t="shared" ca="1" si="490"/>
        <v>0</v>
      </c>
      <c r="AJ217" s="5">
        <f t="shared" ca="1" si="490"/>
        <v>0</v>
      </c>
      <c r="AL217" s="5">
        <f t="shared" ref="AL217" ca="1" si="491">AI217/12</f>
        <v>0</v>
      </c>
      <c r="AM217" s="5">
        <f t="shared" ref="AM217" ca="1" si="492">AJ217/12</f>
        <v>0</v>
      </c>
    </row>
    <row r="218" spans="2:39" hidden="1" outlineLevel="1" x14ac:dyDescent="0.3">
      <c r="B218" s="55">
        <f t="shared" ca="1" si="488"/>
        <v>7</v>
      </c>
      <c r="C218" s="37">
        <f ca="1">OFFSET('2. Participants'!$B$36,B218,0)</f>
        <v>0</v>
      </c>
      <c r="H218" s="5" t="str">
        <f t="shared" si="462"/>
        <v>£</v>
      </c>
      <c r="I218" s="14"/>
      <c r="J218" s="5">
        <f t="shared" ca="1" si="489"/>
        <v>0</v>
      </c>
      <c r="K218" s="5">
        <f t="shared" ca="1" si="464"/>
        <v>0</v>
      </c>
      <c r="L218" s="5">
        <f t="shared" ca="1" si="465"/>
        <v>0</v>
      </c>
      <c r="M218" s="5">
        <f t="shared" ca="1" si="466"/>
        <v>0</v>
      </c>
      <c r="N218" s="5">
        <f t="shared" ca="1" si="467"/>
        <v>0</v>
      </c>
      <c r="O218" s="5">
        <f t="shared" ca="1" si="468"/>
        <v>0</v>
      </c>
      <c r="P218" s="5">
        <f t="shared" ca="1" si="469"/>
        <v>0</v>
      </c>
      <c r="Q218" s="5">
        <f t="shared" ca="1" si="470"/>
        <v>0</v>
      </c>
      <c r="R218" s="5">
        <f t="shared" ca="1" si="471"/>
        <v>0</v>
      </c>
      <c r="S218" s="5">
        <f t="shared" ca="1" si="472"/>
        <v>0</v>
      </c>
      <c r="T218" s="5">
        <f t="shared" ca="1" si="473"/>
        <v>0</v>
      </c>
      <c r="U218" s="14">
        <f t="shared" ca="1" si="474"/>
        <v>0</v>
      </c>
      <c r="V218" s="5">
        <f t="shared" ca="1" si="475"/>
        <v>0</v>
      </c>
      <c r="W218" s="5">
        <f t="shared" ca="1" si="476"/>
        <v>0</v>
      </c>
      <c r="X218" s="5">
        <f t="shared" ca="1" si="477"/>
        <v>0</v>
      </c>
      <c r="Y218" s="5">
        <f t="shared" ca="1" si="478"/>
        <v>0</v>
      </c>
      <c r="Z218" s="5">
        <f t="shared" ca="1" si="479"/>
        <v>0</v>
      </c>
      <c r="AA218" s="5">
        <f t="shared" ca="1" si="480"/>
        <v>0</v>
      </c>
      <c r="AB218" s="5">
        <f t="shared" ca="1" si="481"/>
        <v>0</v>
      </c>
      <c r="AC218" s="5">
        <f t="shared" ca="1" si="482"/>
        <v>0</v>
      </c>
      <c r="AD218" s="5">
        <f t="shared" ca="1" si="483"/>
        <v>0</v>
      </c>
      <c r="AE218" s="5">
        <f t="shared" ca="1" si="484"/>
        <v>0</v>
      </c>
      <c r="AF218" s="5">
        <f t="shared" ca="1" si="485"/>
        <v>0</v>
      </c>
      <c r="AG218" s="5">
        <f t="shared" ca="1" si="486"/>
        <v>0</v>
      </c>
      <c r="AI218" s="5">
        <f t="shared" ca="1" si="490"/>
        <v>0</v>
      </c>
      <c r="AJ218" s="5">
        <f t="shared" ca="1" si="490"/>
        <v>0</v>
      </c>
      <c r="AL218" s="5">
        <f t="shared" ca="1" si="487"/>
        <v>0</v>
      </c>
      <c r="AM218" s="5">
        <f t="shared" ca="1" si="487"/>
        <v>0</v>
      </c>
    </row>
    <row r="219" spans="2:39" hidden="1" outlineLevel="1" collapsed="1" x14ac:dyDescent="0.3">
      <c r="C219" s="141" t="s">
        <v>106</v>
      </c>
      <c r="D219" s="141"/>
      <c r="E219" s="141"/>
      <c r="F219" s="141"/>
      <c r="G219" s="141"/>
      <c r="H219" s="141" t="str">
        <f t="shared" si="462"/>
        <v>£</v>
      </c>
      <c r="I219" s="142"/>
      <c r="J219" s="141">
        <f t="shared" ref="J219:K219" ca="1" si="493">SUM(J212:J218)</f>
        <v>28600</v>
      </c>
      <c r="K219" s="141">
        <f t="shared" ca="1" si="493"/>
        <v>37200</v>
      </c>
      <c r="L219" s="141">
        <f t="shared" ref="L219" ca="1" si="494">SUM(L212:L218)</f>
        <v>45800</v>
      </c>
      <c r="M219" s="141">
        <f t="shared" ref="M219" ca="1" si="495">SUM(M212:M218)</f>
        <v>52200</v>
      </c>
      <c r="N219" s="141">
        <f t="shared" ref="N219" ca="1" si="496">SUM(N212:N218)</f>
        <v>55400</v>
      </c>
      <c r="O219" s="141">
        <f t="shared" ref="O219" ca="1" si="497">SUM(O212:O218)</f>
        <v>58600</v>
      </c>
      <c r="P219" s="141">
        <f t="shared" ref="P219" ca="1" si="498">SUM(P212:P218)</f>
        <v>61800</v>
      </c>
      <c r="Q219" s="141">
        <f t="shared" ref="Q219" ca="1" si="499">SUM(Q212:Q218)</f>
        <v>65000</v>
      </c>
      <c r="R219" s="141">
        <f t="shared" ref="R219" ca="1" si="500">SUM(R212:R218)</f>
        <v>68200</v>
      </c>
      <c r="S219" s="141">
        <f t="shared" ref="S219" ca="1" si="501">SUM(S212:S218)</f>
        <v>71400</v>
      </c>
      <c r="T219" s="141">
        <f t="shared" ref="T219" ca="1" si="502">SUM(T212:T218)</f>
        <v>74600</v>
      </c>
      <c r="U219" s="142">
        <f t="shared" ref="U219" ca="1" si="503">SUM(U212:U218)</f>
        <v>50520</v>
      </c>
      <c r="V219" s="141">
        <f t="shared" ref="V219" ca="1" si="504">SUM(V212:V218)</f>
        <v>53720</v>
      </c>
      <c r="W219" s="141">
        <f t="shared" ref="W219" ca="1" si="505">SUM(W212:W218)</f>
        <v>56920</v>
      </c>
      <c r="X219" s="141">
        <f t="shared" ref="X219" ca="1" si="506">SUM(X212:X218)</f>
        <v>60120</v>
      </c>
      <c r="Y219" s="141">
        <f t="shared" ref="Y219" ca="1" si="507">SUM(Y212:Y218)</f>
        <v>63320</v>
      </c>
      <c r="Z219" s="141">
        <f t="shared" ref="Z219" ca="1" si="508">SUM(Z212:Z218)</f>
        <v>66520</v>
      </c>
      <c r="AA219" s="141">
        <f t="shared" ref="AA219" ca="1" si="509">SUM(AA212:AA218)</f>
        <v>69720</v>
      </c>
      <c r="AB219" s="141">
        <f t="shared" ref="AB219" ca="1" si="510">SUM(AB212:AB218)</f>
        <v>72920</v>
      </c>
      <c r="AC219" s="141">
        <f t="shared" ref="AC219" ca="1" si="511">SUM(AC212:AC218)</f>
        <v>76120</v>
      </c>
      <c r="AD219" s="141">
        <f t="shared" ref="AD219" ca="1" si="512">SUM(AD212:AD218)</f>
        <v>79319.999999999985</v>
      </c>
      <c r="AE219" s="141">
        <f t="shared" ref="AE219" ca="1" si="513">SUM(AE212:AE218)</f>
        <v>82519.999999999985</v>
      </c>
      <c r="AF219" s="141">
        <f t="shared" ref="AF219" ca="1" si="514">SUM(AF212:AF218)</f>
        <v>85719.999999999985</v>
      </c>
      <c r="AG219" s="141">
        <f t="shared" ref="AG219" ca="1" si="515">SUM(AG212:AG218)</f>
        <v>44759.999999999985</v>
      </c>
      <c r="AI219" s="141">
        <f t="shared" ca="1" si="490"/>
        <v>53720</v>
      </c>
      <c r="AJ219" s="141">
        <f t="shared" ca="1" si="490"/>
        <v>0</v>
      </c>
      <c r="AL219" s="141">
        <f t="shared" ca="1" si="487"/>
        <v>4476.666666666667</v>
      </c>
      <c r="AM219" s="141">
        <f t="shared" ca="1" si="487"/>
        <v>0</v>
      </c>
    </row>
    <row r="220" spans="2:39" hidden="1" outlineLevel="1" x14ac:dyDescent="0.3">
      <c r="I220" s="14"/>
      <c r="U220" s="14"/>
    </row>
    <row r="221" spans="2:39" hidden="1" outlineLevel="1" x14ac:dyDescent="0.3">
      <c r="B221" s="55">
        <f ca="1">IFERROR(OFFSET(B221,-1,0)+1,1)</f>
        <v>1</v>
      </c>
      <c r="C221" s="37" t="str">
        <f ca="1">OFFSET('2. Participants'!$B$36,B221,0)</f>
        <v>Clients</v>
      </c>
      <c r="H221" s="5" t="s">
        <v>42</v>
      </c>
      <c r="I221" s="14"/>
      <c r="J221" s="17">
        <f t="shared" ref="J221:AG221" ca="1" si="516">IFERROR(J212/J$219,0)</f>
        <v>0</v>
      </c>
      <c r="K221" s="17">
        <f t="shared" ca="1" si="516"/>
        <v>0</v>
      </c>
      <c r="L221" s="17">
        <f t="shared" ca="1" si="516"/>
        <v>0</v>
      </c>
      <c r="M221" s="17">
        <f t="shared" ca="1" si="516"/>
        <v>0</v>
      </c>
      <c r="N221" s="17">
        <f t="shared" ca="1" si="516"/>
        <v>0</v>
      </c>
      <c r="O221" s="17">
        <f t="shared" ca="1" si="516"/>
        <v>0</v>
      </c>
      <c r="P221" s="17">
        <f t="shared" ca="1" si="516"/>
        <v>0</v>
      </c>
      <c r="Q221" s="17">
        <f t="shared" ca="1" si="516"/>
        <v>0</v>
      </c>
      <c r="R221" s="17">
        <f t="shared" ca="1" si="516"/>
        <v>0</v>
      </c>
      <c r="S221" s="17">
        <f t="shared" ca="1" si="516"/>
        <v>0</v>
      </c>
      <c r="T221" s="17">
        <f t="shared" ca="1" si="516"/>
        <v>0</v>
      </c>
      <c r="U221" s="43">
        <f t="shared" ca="1" si="516"/>
        <v>0</v>
      </c>
      <c r="V221" s="17">
        <f t="shared" ca="1" si="516"/>
        <v>0</v>
      </c>
      <c r="W221" s="17">
        <f t="shared" ca="1" si="516"/>
        <v>0</v>
      </c>
      <c r="X221" s="17">
        <f t="shared" ca="1" si="516"/>
        <v>0</v>
      </c>
      <c r="Y221" s="17">
        <f t="shared" ca="1" si="516"/>
        <v>0</v>
      </c>
      <c r="Z221" s="17">
        <f t="shared" ca="1" si="516"/>
        <v>0</v>
      </c>
      <c r="AA221" s="17">
        <f t="shared" ca="1" si="516"/>
        <v>0</v>
      </c>
      <c r="AB221" s="17">
        <f t="shared" ca="1" si="516"/>
        <v>0</v>
      </c>
      <c r="AC221" s="17">
        <f t="shared" ca="1" si="516"/>
        <v>0</v>
      </c>
      <c r="AD221" s="17">
        <f t="shared" ca="1" si="516"/>
        <v>0</v>
      </c>
      <c r="AE221" s="17">
        <f t="shared" ca="1" si="516"/>
        <v>0</v>
      </c>
      <c r="AF221" s="17">
        <f t="shared" ca="1" si="516"/>
        <v>0</v>
      </c>
      <c r="AG221" s="17">
        <f t="shared" ca="1" si="516"/>
        <v>0</v>
      </c>
      <c r="AI221" s="17">
        <f t="shared" ref="AI221:AJ221" ca="1" si="517">IFERROR(AI212/AI$219,0)</f>
        <v>0</v>
      </c>
      <c r="AJ221" s="17">
        <f t="shared" ca="1" si="517"/>
        <v>0</v>
      </c>
      <c r="AL221" s="17">
        <f t="shared" ref="AL221:AM228" ca="1" si="518">AI221/12</f>
        <v>0</v>
      </c>
      <c r="AM221" s="17">
        <f t="shared" ca="1" si="518"/>
        <v>0</v>
      </c>
    </row>
    <row r="222" spans="2:39" hidden="1" outlineLevel="1" x14ac:dyDescent="0.3">
      <c r="B222" s="55">
        <f t="shared" ref="B222:B227" ca="1" si="519">IFERROR(OFFSET(B222,-1,0)+1,1)</f>
        <v>2</v>
      </c>
      <c r="C222" s="37" t="str">
        <f ca="1">OFFSET('2. Participants'!$B$36,B222,0)</f>
        <v>Rebecca</v>
      </c>
      <c r="H222" s="5" t="s">
        <v>42</v>
      </c>
      <c r="I222" s="14"/>
      <c r="J222" s="17">
        <f t="shared" ref="J222:AG222" ca="1" si="520">IFERROR(J213/J$219,0)</f>
        <v>0.87412587412587417</v>
      </c>
      <c r="K222" s="17">
        <f t="shared" ca="1" si="520"/>
        <v>0.80645161290322576</v>
      </c>
      <c r="L222" s="17">
        <f t="shared" ca="1" si="520"/>
        <v>0.76419213973799127</v>
      </c>
      <c r="M222" s="17">
        <f t="shared" ca="1" si="520"/>
        <v>0.74286930608769697</v>
      </c>
      <c r="N222" s="17">
        <f t="shared" ca="1" si="520"/>
        <v>0.73606097071801047</v>
      </c>
      <c r="O222" s="17">
        <f t="shared" ca="1" si="520"/>
        <v>0.72999620781190755</v>
      </c>
      <c r="P222" s="17">
        <f t="shared" ca="1" si="520"/>
        <v>0.724559510967278</v>
      </c>
      <c r="Q222" s="17">
        <f t="shared" ca="1" si="520"/>
        <v>0.71965811965811965</v>
      </c>
      <c r="R222" s="17">
        <f t="shared" ca="1" si="520"/>
        <v>0.71521668295861851</v>
      </c>
      <c r="S222" s="17">
        <f t="shared" ca="1" si="520"/>
        <v>0.71117335823218175</v>
      </c>
      <c r="T222" s="17">
        <f t="shared" ca="1" si="520"/>
        <v>0.70747691391123035</v>
      </c>
      <c r="U222" s="43">
        <f t="shared" ca="1" si="520"/>
        <v>0.70225272300632258</v>
      </c>
      <c r="V222" s="17">
        <f t="shared" ca="1" si="520"/>
        <v>0.69765092267832118</v>
      </c>
      <c r="W222" s="17">
        <f t="shared" ca="1" si="520"/>
        <v>0.69356654192339096</v>
      </c>
      <c r="X222" s="17">
        <f t="shared" ca="1" si="520"/>
        <v>0.68991695885361637</v>
      </c>
      <c r="Y222" s="17">
        <f t="shared" ca="1" si="520"/>
        <v>0.68663625341565726</v>
      </c>
      <c r="Z222" s="17">
        <f t="shared" ca="1" si="520"/>
        <v>0.6836711901124386</v>
      </c>
      <c r="AA222" s="17">
        <f t="shared" ca="1" si="520"/>
        <v>0.68097830703212014</v>
      </c>
      <c r="AB222" s="17">
        <f t="shared" ca="1" si="520"/>
        <v>0.67852177134228486</v>
      </c>
      <c r="AC222" s="17">
        <f t="shared" ca="1" si="520"/>
        <v>0.67627177569993979</v>
      </c>
      <c r="AD222" s="17">
        <f t="shared" ca="1" si="520"/>
        <v>0.67420332282248396</v>
      </c>
      <c r="AE222" s="17">
        <f t="shared" ca="1" si="520"/>
        <v>0.67229529285360423</v>
      </c>
      <c r="AF222" s="17">
        <f t="shared" ca="1" si="520"/>
        <v>0.67052971962528496</v>
      </c>
      <c r="AG222" s="17">
        <f t="shared" ca="1" si="520"/>
        <v>0.66727469051891952</v>
      </c>
      <c r="AI222" s="17">
        <f t="shared" ref="AI222:AJ222" ca="1" si="521">IFERROR(AI213/AI$219,0)</f>
        <v>9.153016191148577</v>
      </c>
      <c r="AJ222" s="17">
        <f t="shared" ca="1" si="521"/>
        <v>0</v>
      </c>
      <c r="AL222" s="17">
        <f t="shared" ca="1" si="518"/>
        <v>0.76275134926238142</v>
      </c>
      <c r="AM222" s="17">
        <f t="shared" ca="1" si="518"/>
        <v>0</v>
      </c>
    </row>
    <row r="223" spans="2:39" hidden="1" outlineLevel="1" x14ac:dyDescent="0.3">
      <c r="B223" s="55">
        <f t="shared" ca="1" si="519"/>
        <v>3</v>
      </c>
      <c r="C223" s="37" t="str">
        <f ca="1">OFFSET('2. Participants'!$B$36,B223,0)</f>
        <v>Kate</v>
      </c>
      <c r="H223" s="5" t="s">
        <v>42</v>
      </c>
      <c r="I223" s="14"/>
      <c r="J223" s="17">
        <f t="shared" ref="J223:AG223" ca="1" si="522">IFERROR(J214/J$219,0)</f>
        <v>6.2937062937062943E-2</v>
      </c>
      <c r="K223" s="17">
        <f t="shared" ca="1" si="522"/>
        <v>9.6774193548387094E-2</v>
      </c>
      <c r="L223" s="17">
        <f t="shared" ca="1" si="522"/>
        <v>0.11790393013100436</v>
      </c>
      <c r="M223" s="17">
        <f t="shared" ca="1" si="522"/>
        <v>0.12856534695615157</v>
      </c>
      <c r="N223" s="17">
        <f t="shared" ca="1" si="522"/>
        <v>0.1319695146409948</v>
      </c>
      <c r="O223" s="17">
        <f t="shared" ca="1" si="522"/>
        <v>0.13500189609404628</v>
      </c>
      <c r="P223" s="17">
        <f t="shared" ca="1" si="522"/>
        <v>0.13772024451636103</v>
      </c>
      <c r="Q223" s="17">
        <f t="shared" ca="1" si="522"/>
        <v>0.14017094017094017</v>
      </c>
      <c r="R223" s="17">
        <f t="shared" ca="1" si="522"/>
        <v>0.14239165852069077</v>
      </c>
      <c r="S223" s="17">
        <f t="shared" ca="1" si="522"/>
        <v>0.14441332088390912</v>
      </c>
      <c r="T223" s="17">
        <f t="shared" ca="1" si="522"/>
        <v>0.14626154304438488</v>
      </c>
      <c r="U223" s="43">
        <f t="shared" ca="1" si="522"/>
        <v>0.14887363849683871</v>
      </c>
      <c r="V223" s="17">
        <f t="shared" ca="1" si="522"/>
        <v>0.15117453866083938</v>
      </c>
      <c r="W223" s="17">
        <f t="shared" ca="1" si="522"/>
        <v>0.15321672903830447</v>
      </c>
      <c r="X223" s="17">
        <f t="shared" ca="1" si="522"/>
        <v>0.15504152057319179</v>
      </c>
      <c r="Y223" s="17">
        <f t="shared" ca="1" si="522"/>
        <v>0.15668187329217137</v>
      </c>
      <c r="Z223" s="17">
        <f t="shared" ca="1" si="522"/>
        <v>0.15816440494378067</v>
      </c>
      <c r="AA223" s="17">
        <f t="shared" ca="1" si="522"/>
        <v>0.15951084648393993</v>
      </c>
      <c r="AB223" s="17">
        <f t="shared" ca="1" si="522"/>
        <v>0.16073911432885754</v>
      </c>
      <c r="AC223" s="17">
        <f t="shared" ca="1" si="522"/>
        <v>0.1618641121500301</v>
      </c>
      <c r="AD223" s="17">
        <f t="shared" ca="1" si="522"/>
        <v>0.1628983385887581</v>
      </c>
      <c r="AE223" s="17">
        <f t="shared" ca="1" si="522"/>
        <v>0.16385235357319794</v>
      </c>
      <c r="AF223" s="17">
        <f t="shared" ca="1" si="522"/>
        <v>0.1647351401873576</v>
      </c>
      <c r="AG223" s="17">
        <f t="shared" ca="1" si="522"/>
        <v>0.16636265474054027</v>
      </c>
      <c r="AI223" s="17">
        <f t="shared" ref="AI223:AJ223" ca="1" si="523">IFERROR(AI214/AI$219,0)</f>
        <v>1.6532015097868422</v>
      </c>
      <c r="AJ223" s="17">
        <f t="shared" ca="1" si="523"/>
        <v>0</v>
      </c>
      <c r="AL223" s="17">
        <f t="shared" ca="1" si="518"/>
        <v>0.13776679248223686</v>
      </c>
      <c r="AM223" s="17">
        <f t="shared" ca="1" si="518"/>
        <v>0</v>
      </c>
    </row>
    <row r="224" spans="2:39" hidden="1" outlineLevel="1" x14ac:dyDescent="0.3">
      <c r="B224" s="55">
        <f t="shared" ca="1" si="519"/>
        <v>4</v>
      </c>
      <c r="C224" s="37" t="str">
        <f ca="1">OFFSET('2. Participants'!$B$36,B224,0)</f>
        <v>Andrew</v>
      </c>
      <c r="H224" s="5" t="s">
        <v>42</v>
      </c>
      <c r="I224" s="14"/>
      <c r="J224" s="17">
        <f t="shared" ref="J224:AG224" ca="1" si="524">IFERROR(J215/J$219,0)</f>
        <v>6.2937062937062943E-2</v>
      </c>
      <c r="K224" s="17">
        <f t="shared" ca="1" si="524"/>
        <v>9.6774193548387094E-2</v>
      </c>
      <c r="L224" s="17">
        <f t="shared" ca="1" si="524"/>
        <v>0.11790393013100436</v>
      </c>
      <c r="M224" s="17">
        <f t="shared" ca="1" si="524"/>
        <v>0.12856534695615157</v>
      </c>
      <c r="N224" s="17">
        <f t="shared" ca="1" si="524"/>
        <v>0.1319695146409948</v>
      </c>
      <c r="O224" s="17">
        <f t="shared" ca="1" si="524"/>
        <v>0.13500189609404628</v>
      </c>
      <c r="P224" s="17">
        <f t="shared" ca="1" si="524"/>
        <v>0.13772024451636103</v>
      </c>
      <c r="Q224" s="17">
        <f t="shared" ca="1" si="524"/>
        <v>0.14017094017094017</v>
      </c>
      <c r="R224" s="17">
        <f t="shared" ca="1" si="524"/>
        <v>0.14239165852069077</v>
      </c>
      <c r="S224" s="17">
        <f t="shared" ca="1" si="524"/>
        <v>0.14441332088390912</v>
      </c>
      <c r="T224" s="17">
        <f t="shared" ca="1" si="524"/>
        <v>0.14626154304438488</v>
      </c>
      <c r="U224" s="43">
        <f t="shared" ca="1" si="524"/>
        <v>0.14887363849683871</v>
      </c>
      <c r="V224" s="17">
        <f t="shared" ca="1" si="524"/>
        <v>0.15117453866083938</v>
      </c>
      <c r="W224" s="17">
        <f t="shared" ca="1" si="524"/>
        <v>0.15321672903830447</v>
      </c>
      <c r="X224" s="17">
        <f t="shared" ca="1" si="524"/>
        <v>0.15504152057319179</v>
      </c>
      <c r="Y224" s="17">
        <f t="shared" ca="1" si="524"/>
        <v>0.15668187329217137</v>
      </c>
      <c r="Z224" s="17">
        <f t="shared" ca="1" si="524"/>
        <v>0.15816440494378067</v>
      </c>
      <c r="AA224" s="17">
        <f t="shared" ca="1" si="524"/>
        <v>0.15951084648393993</v>
      </c>
      <c r="AB224" s="17">
        <f t="shared" ca="1" si="524"/>
        <v>0.16073911432885754</v>
      </c>
      <c r="AC224" s="17">
        <f t="shared" ca="1" si="524"/>
        <v>0.1618641121500301</v>
      </c>
      <c r="AD224" s="17">
        <f t="shared" ca="1" si="524"/>
        <v>0.1628983385887581</v>
      </c>
      <c r="AE224" s="17">
        <f t="shared" ca="1" si="524"/>
        <v>0.16385235357319794</v>
      </c>
      <c r="AF224" s="17">
        <f t="shared" ca="1" si="524"/>
        <v>0.1647351401873576</v>
      </c>
      <c r="AG224" s="17">
        <f t="shared" ca="1" si="524"/>
        <v>0.16636265474054027</v>
      </c>
      <c r="AI224" s="17">
        <f t="shared" ref="AI224:AJ224" ca="1" si="525">IFERROR(AI215/AI$219,0)</f>
        <v>0.15117453866083938</v>
      </c>
      <c r="AJ224" s="17">
        <f t="shared" ca="1" si="525"/>
        <v>0</v>
      </c>
      <c r="AL224" s="17">
        <f t="shared" ca="1" si="518"/>
        <v>1.2597878221736615E-2</v>
      </c>
      <c r="AM224" s="17">
        <f t="shared" ca="1" si="518"/>
        <v>0</v>
      </c>
    </row>
    <row r="225" spans="1:39" hidden="1" outlineLevel="1" x14ac:dyDescent="0.3">
      <c r="B225" s="55">
        <f t="shared" ca="1" si="519"/>
        <v>5</v>
      </c>
      <c r="C225" s="37" t="str">
        <f ca="1">OFFSET('2. Participants'!$B$36,B225,0)</f>
        <v>Suppliers</v>
      </c>
      <c r="H225" s="5" t="s">
        <v>42</v>
      </c>
      <c r="I225" s="14"/>
      <c r="J225" s="17">
        <f t="shared" ref="J225:AG225" ca="1" si="526">IFERROR(J216/J$219,0)</f>
        <v>0</v>
      </c>
      <c r="K225" s="17">
        <f t="shared" ca="1" si="526"/>
        <v>0</v>
      </c>
      <c r="L225" s="17">
        <f t="shared" ca="1" si="526"/>
        <v>0</v>
      </c>
      <c r="M225" s="17">
        <f t="shared" ca="1" si="526"/>
        <v>0</v>
      </c>
      <c r="N225" s="17">
        <f t="shared" ca="1" si="526"/>
        <v>0</v>
      </c>
      <c r="O225" s="17">
        <f t="shared" ca="1" si="526"/>
        <v>0</v>
      </c>
      <c r="P225" s="17">
        <f t="shared" ca="1" si="526"/>
        <v>0</v>
      </c>
      <c r="Q225" s="17">
        <f t="shared" ca="1" si="526"/>
        <v>0</v>
      </c>
      <c r="R225" s="17">
        <f t="shared" ca="1" si="526"/>
        <v>0</v>
      </c>
      <c r="S225" s="17">
        <f t="shared" ca="1" si="526"/>
        <v>0</v>
      </c>
      <c r="T225" s="17">
        <f t="shared" ca="1" si="526"/>
        <v>0</v>
      </c>
      <c r="U225" s="43">
        <f t="shared" ca="1" si="526"/>
        <v>0</v>
      </c>
      <c r="V225" s="17">
        <f t="shared" ca="1" si="526"/>
        <v>0</v>
      </c>
      <c r="W225" s="17">
        <f t="shared" ca="1" si="526"/>
        <v>0</v>
      </c>
      <c r="X225" s="17">
        <f t="shared" ca="1" si="526"/>
        <v>0</v>
      </c>
      <c r="Y225" s="17">
        <f t="shared" ca="1" si="526"/>
        <v>0</v>
      </c>
      <c r="Z225" s="17">
        <f t="shared" ca="1" si="526"/>
        <v>0</v>
      </c>
      <c r="AA225" s="17">
        <f t="shared" ca="1" si="526"/>
        <v>0</v>
      </c>
      <c r="AB225" s="17">
        <f t="shared" ca="1" si="526"/>
        <v>0</v>
      </c>
      <c r="AC225" s="17">
        <f t="shared" ca="1" si="526"/>
        <v>0</v>
      </c>
      <c r="AD225" s="17">
        <f t="shared" ca="1" si="526"/>
        <v>0</v>
      </c>
      <c r="AE225" s="17">
        <f t="shared" ca="1" si="526"/>
        <v>0</v>
      </c>
      <c r="AF225" s="17">
        <f t="shared" ca="1" si="526"/>
        <v>0</v>
      </c>
      <c r="AG225" s="17">
        <f t="shared" ca="1" si="526"/>
        <v>0</v>
      </c>
      <c r="AI225" s="17">
        <f t="shared" ref="AI225:AJ226" ca="1" si="527">IFERROR(AI216/AI$219,0)</f>
        <v>0</v>
      </c>
      <c r="AJ225" s="17">
        <f t="shared" ca="1" si="527"/>
        <v>0</v>
      </c>
      <c r="AL225" s="17">
        <f t="shared" ca="1" si="518"/>
        <v>0</v>
      </c>
      <c r="AM225" s="17">
        <f t="shared" ca="1" si="518"/>
        <v>0</v>
      </c>
    </row>
    <row r="226" spans="1:39" hidden="1" outlineLevel="1" x14ac:dyDescent="0.3">
      <c r="B226" s="55">
        <f t="shared" ca="1" si="519"/>
        <v>6</v>
      </c>
      <c r="C226" s="37">
        <f ca="1">OFFSET('2. Participants'!$B$36,B226,0)</f>
        <v>0</v>
      </c>
      <c r="H226" s="5" t="s">
        <v>42</v>
      </c>
      <c r="I226" s="14"/>
      <c r="J226" s="17">
        <f t="shared" ref="J226:AG226" ca="1" si="528">IFERROR(J217/J$219,0)</f>
        <v>0</v>
      </c>
      <c r="K226" s="17">
        <f t="shared" ca="1" si="528"/>
        <v>0</v>
      </c>
      <c r="L226" s="17">
        <f t="shared" ca="1" si="528"/>
        <v>0</v>
      </c>
      <c r="M226" s="17">
        <f t="shared" ca="1" si="528"/>
        <v>0</v>
      </c>
      <c r="N226" s="17">
        <f t="shared" ca="1" si="528"/>
        <v>0</v>
      </c>
      <c r="O226" s="17">
        <f t="shared" ca="1" si="528"/>
        <v>0</v>
      </c>
      <c r="P226" s="17">
        <f t="shared" ca="1" si="528"/>
        <v>0</v>
      </c>
      <c r="Q226" s="17">
        <f t="shared" ca="1" si="528"/>
        <v>0</v>
      </c>
      <c r="R226" s="17">
        <f t="shared" ca="1" si="528"/>
        <v>0</v>
      </c>
      <c r="S226" s="17">
        <f t="shared" ca="1" si="528"/>
        <v>0</v>
      </c>
      <c r="T226" s="17">
        <f t="shared" ca="1" si="528"/>
        <v>0</v>
      </c>
      <c r="U226" s="43">
        <f t="shared" ca="1" si="528"/>
        <v>0</v>
      </c>
      <c r="V226" s="17">
        <f t="shared" ca="1" si="528"/>
        <v>0</v>
      </c>
      <c r="W226" s="17">
        <f t="shared" ca="1" si="528"/>
        <v>0</v>
      </c>
      <c r="X226" s="17">
        <f t="shared" ca="1" si="528"/>
        <v>0</v>
      </c>
      <c r="Y226" s="17">
        <f t="shared" ca="1" si="528"/>
        <v>0</v>
      </c>
      <c r="Z226" s="17">
        <f t="shared" ca="1" si="528"/>
        <v>0</v>
      </c>
      <c r="AA226" s="17">
        <f t="shared" ca="1" si="528"/>
        <v>0</v>
      </c>
      <c r="AB226" s="17">
        <f t="shared" ca="1" si="528"/>
        <v>0</v>
      </c>
      <c r="AC226" s="17">
        <f t="shared" ca="1" si="528"/>
        <v>0</v>
      </c>
      <c r="AD226" s="17">
        <f t="shared" ca="1" si="528"/>
        <v>0</v>
      </c>
      <c r="AE226" s="17">
        <f t="shared" ca="1" si="528"/>
        <v>0</v>
      </c>
      <c r="AF226" s="17">
        <f t="shared" ca="1" si="528"/>
        <v>0</v>
      </c>
      <c r="AG226" s="17">
        <f t="shared" ca="1" si="528"/>
        <v>0</v>
      </c>
      <c r="AI226" s="17">
        <f t="shared" ca="1" si="527"/>
        <v>0</v>
      </c>
      <c r="AJ226" s="17">
        <f t="shared" ca="1" si="527"/>
        <v>0</v>
      </c>
      <c r="AL226" s="17">
        <f t="shared" ref="AL226" ca="1" si="529">AI226/12</f>
        <v>0</v>
      </c>
      <c r="AM226" s="17">
        <f t="shared" ref="AM226" ca="1" si="530">AJ226/12</f>
        <v>0</v>
      </c>
    </row>
    <row r="227" spans="1:39" hidden="1" outlineLevel="1" x14ac:dyDescent="0.3">
      <c r="B227" s="55">
        <f t="shared" ca="1" si="519"/>
        <v>7</v>
      </c>
      <c r="C227" s="37">
        <f ca="1">OFFSET('2. Participants'!$B$36,B227,0)</f>
        <v>0</v>
      </c>
      <c r="H227" s="5" t="s">
        <v>42</v>
      </c>
      <c r="I227" s="14"/>
      <c r="J227" s="17">
        <f t="shared" ref="J227:AG227" ca="1" si="531">IFERROR(J218/J$219,0)</f>
        <v>0</v>
      </c>
      <c r="K227" s="17">
        <f t="shared" ca="1" si="531"/>
        <v>0</v>
      </c>
      <c r="L227" s="17">
        <f t="shared" ca="1" si="531"/>
        <v>0</v>
      </c>
      <c r="M227" s="17">
        <f t="shared" ca="1" si="531"/>
        <v>0</v>
      </c>
      <c r="N227" s="17">
        <f t="shared" ca="1" si="531"/>
        <v>0</v>
      </c>
      <c r="O227" s="17">
        <f t="shared" ca="1" si="531"/>
        <v>0</v>
      </c>
      <c r="P227" s="17">
        <f t="shared" ca="1" si="531"/>
        <v>0</v>
      </c>
      <c r="Q227" s="17">
        <f t="shared" ca="1" si="531"/>
        <v>0</v>
      </c>
      <c r="R227" s="17">
        <f t="shared" ca="1" si="531"/>
        <v>0</v>
      </c>
      <c r="S227" s="17">
        <f t="shared" ca="1" si="531"/>
        <v>0</v>
      </c>
      <c r="T227" s="17">
        <f t="shared" ca="1" si="531"/>
        <v>0</v>
      </c>
      <c r="U227" s="43">
        <f t="shared" ca="1" si="531"/>
        <v>0</v>
      </c>
      <c r="V227" s="17">
        <f t="shared" ca="1" si="531"/>
        <v>0</v>
      </c>
      <c r="W227" s="17">
        <f t="shared" ca="1" si="531"/>
        <v>0</v>
      </c>
      <c r="X227" s="17">
        <f t="shared" ca="1" si="531"/>
        <v>0</v>
      </c>
      <c r="Y227" s="17">
        <f t="shared" ca="1" si="531"/>
        <v>0</v>
      </c>
      <c r="Z227" s="17">
        <f t="shared" ca="1" si="531"/>
        <v>0</v>
      </c>
      <c r="AA227" s="17">
        <f t="shared" ca="1" si="531"/>
        <v>0</v>
      </c>
      <c r="AB227" s="17">
        <f t="shared" ca="1" si="531"/>
        <v>0</v>
      </c>
      <c r="AC227" s="17">
        <f t="shared" ca="1" si="531"/>
        <v>0</v>
      </c>
      <c r="AD227" s="17">
        <f t="shared" ca="1" si="531"/>
        <v>0</v>
      </c>
      <c r="AE227" s="17">
        <f t="shared" ca="1" si="531"/>
        <v>0</v>
      </c>
      <c r="AF227" s="17">
        <f t="shared" ca="1" si="531"/>
        <v>0</v>
      </c>
      <c r="AG227" s="17">
        <f t="shared" ca="1" si="531"/>
        <v>0</v>
      </c>
      <c r="AI227" s="17">
        <f t="shared" ref="AI227:AJ227" ca="1" si="532">IFERROR(AI218/AI$219,0)</f>
        <v>0</v>
      </c>
      <c r="AJ227" s="17">
        <f t="shared" ca="1" si="532"/>
        <v>0</v>
      </c>
      <c r="AL227" s="17">
        <f t="shared" ca="1" si="518"/>
        <v>0</v>
      </c>
      <c r="AM227" s="17">
        <f t="shared" ca="1" si="518"/>
        <v>0</v>
      </c>
    </row>
    <row r="228" spans="1:39" hidden="1" outlineLevel="1" x14ac:dyDescent="0.3">
      <c r="C228" s="35" t="s">
        <v>30</v>
      </c>
      <c r="D228" s="35"/>
      <c r="E228" s="35"/>
      <c r="F228" s="35"/>
      <c r="G228" s="35"/>
      <c r="H228" s="35" t="s">
        <v>42</v>
      </c>
      <c r="I228" s="41"/>
      <c r="J228" s="38">
        <f t="shared" ref="J228:AG228" ca="1" si="533">IFERROR(J219/J$219,0)</f>
        <v>1</v>
      </c>
      <c r="K228" s="38">
        <f t="shared" ca="1" si="533"/>
        <v>1</v>
      </c>
      <c r="L228" s="38">
        <f t="shared" ca="1" si="533"/>
        <v>1</v>
      </c>
      <c r="M228" s="38">
        <f t="shared" ca="1" si="533"/>
        <v>1</v>
      </c>
      <c r="N228" s="38">
        <f t="shared" ca="1" si="533"/>
        <v>1</v>
      </c>
      <c r="O228" s="38">
        <f t="shared" ca="1" si="533"/>
        <v>1</v>
      </c>
      <c r="P228" s="38">
        <f t="shared" ca="1" si="533"/>
        <v>1</v>
      </c>
      <c r="Q228" s="38">
        <f t="shared" ca="1" si="533"/>
        <v>1</v>
      </c>
      <c r="R228" s="38">
        <f t="shared" ca="1" si="533"/>
        <v>1</v>
      </c>
      <c r="S228" s="38">
        <f t="shared" ca="1" si="533"/>
        <v>1</v>
      </c>
      <c r="T228" s="38">
        <f t="shared" ca="1" si="533"/>
        <v>1</v>
      </c>
      <c r="U228" s="70">
        <f t="shared" ca="1" si="533"/>
        <v>1</v>
      </c>
      <c r="V228" s="38">
        <f t="shared" ca="1" si="533"/>
        <v>1</v>
      </c>
      <c r="W228" s="38">
        <f t="shared" ca="1" si="533"/>
        <v>1</v>
      </c>
      <c r="X228" s="38">
        <f t="shared" ca="1" si="533"/>
        <v>1</v>
      </c>
      <c r="Y228" s="38">
        <f t="shared" ca="1" si="533"/>
        <v>1</v>
      </c>
      <c r="Z228" s="38">
        <f t="shared" ca="1" si="533"/>
        <v>1</v>
      </c>
      <c r="AA228" s="38">
        <f t="shared" ca="1" si="533"/>
        <v>1</v>
      </c>
      <c r="AB228" s="38">
        <f t="shared" ca="1" si="533"/>
        <v>1</v>
      </c>
      <c r="AC228" s="38">
        <f t="shared" ca="1" si="533"/>
        <v>1</v>
      </c>
      <c r="AD228" s="38">
        <f t="shared" ca="1" si="533"/>
        <v>1</v>
      </c>
      <c r="AE228" s="38">
        <f t="shared" ca="1" si="533"/>
        <v>1</v>
      </c>
      <c r="AF228" s="38">
        <f t="shared" ca="1" si="533"/>
        <v>1</v>
      </c>
      <c r="AG228" s="38">
        <f t="shared" ca="1" si="533"/>
        <v>1</v>
      </c>
      <c r="AI228" s="38">
        <f t="shared" ref="AI228:AJ228" ca="1" si="534">IFERROR(AI219/AI$219,0)</f>
        <v>1</v>
      </c>
      <c r="AJ228" s="38">
        <f t="shared" ca="1" si="534"/>
        <v>0</v>
      </c>
      <c r="AL228" s="38">
        <f t="shared" ca="1" si="518"/>
        <v>8.3333333333333329E-2</v>
      </c>
      <c r="AM228" s="38">
        <f t="shared" ca="1" si="518"/>
        <v>0</v>
      </c>
    </row>
    <row r="229" spans="1:39" collapsed="1" x14ac:dyDescent="0.3">
      <c r="I229" s="14"/>
      <c r="U229" s="14"/>
    </row>
    <row r="230" spans="1:39" x14ac:dyDescent="0.3">
      <c r="B230" s="34" t="s">
        <v>81</v>
      </c>
      <c r="I230" s="14"/>
      <c r="U230" s="14"/>
    </row>
    <row r="231" spans="1:39" hidden="1" outlineLevel="1" x14ac:dyDescent="0.3">
      <c r="I231" s="14"/>
      <c r="U231" s="14"/>
    </row>
    <row r="232" spans="1:39" s="253" customFormat="1" hidden="1" outlineLevel="1" collapsed="1" x14ac:dyDescent="0.3">
      <c r="A232" s="252" t="s">
        <v>169</v>
      </c>
      <c r="C232" s="254" t="s">
        <v>105</v>
      </c>
      <c r="D232" s="254"/>
      <c r="E232" s="254"/>
      <c r="F232" s="254"/>
      <c r="G232" s="254"/>
      <c r="H232" s="254" t="str">
        <f>currency&amp;"/token"</f>
        <v>£/token</v>
      </c>
      <c r="I232" s="255"/>
      <c r="J232" s="256">
        <f>initial_token_index</f>
        <v>1</v>
      </c>
      <c r="K232" s="254">
        <f t="shared" ref="K232:AG232" si="535">J232*(1+monthly_uprate)</f>
        <v>1.0187692651215061</v>
      </c>
      <c r="L232" s="254">
        <f t="shared" si="535"/>
        <v>1.0378908155562137</v>
      </c>
      <c r="M232" s="254">
        <f t="shared" si="535"/>
        <v>1.0573712634405645</v>
      </c>
      <c r="N232" s="254">
        <f t="shared" si="535"/>
        <v>1.0772173450159424</v>
      </c>
      <c r="O232" s="254">
        <f t="shared" si="535"/>
        <v>1.0974359229580315</v>
      </c>
      <c r="P232" s="254">
        <f t="shared" si="535"/>
        <v>1.1180339887498956</v>
      </c>
      <c r="Q232" s="254">
        <f t="shared" si="535"/>
        <v>1.1390186650995973</v>
      </c>
      <c r="R232" s="254">
        <f t="shared" si="535"/>
        <v>1.1603972084031955</v>
      </c>
      <c r="S232" s="254">
        <f t="shared" si="535"/>
        <v>1.1821770112539707</v>
      </c>
      <c r="T232" s="254">
        <f t="shared" si="535"/>
        <v>1.2043656049987461</v>
      </c>
      <c r="U232" s="255">
        <f t="shared" si="535"/>
        <v>1.2269706623421908</v>
      </c>
      <c r="V232" s="254">
        <f t="shared" si="535"/>
        <v>1.2500000000000013</v>
      </c>
      <c r="W232" s="254">
        <f t="shared" si="535"/>
        <v>1.2734615814018839</v>
      </c>
      <c r="X232" s="254">
        <f t="shared" si="535"/>
        <v>1.2973635194452684</v>
      </c>
      <c r="Y232" s="254">
        <f t="shared" si="535"/>
        <v>1.3217140793007069</v>
      </c>
      <c r="Z232" s="254">
        <f t="shared" si="535"/>
        <v>1.3465216812699292</v>
      </c>
      <c r="AA232" s="254">
        <f t="shared" si="535"/>
        <v>1.3717949036975408</v>
      </c>
      <c r="AB232" s="254">
        <f t="shared" si="535"/>
        <v>1.3975424859373708</v>
      </c>
      <c r="AC232" s="254">
        <f t="shared" si="535"/>
        <v>1.423773331374498</v>
      </c>
      <c r="AD232" s="254">
        <f t="shared" si="535"/>
        <v>1.450496510503996</v>
      </c>
      <c r="AE232" s="254">
        <f t="shared" si="535"/>
        <v>1.4777212640674648</v>
      </c>
      <c r="AF232" s="254">
        <f t="shared" si="535"/>
        <v>1.5054570062484343</v>
      </c>
      <c r="AG232" s="254">
        <f t="shared" si="535"/>
        <v>1.53371332792774</v>
      </c>
      <c r="AI232" s="254">
        <f>SUM(J232:U232)</f>
        <v>13.319647752939854</v>
      </c>
      <c r="AJ232" s="254">
        <f>SUM(V232:AG232)</f>
        <v>16.649559691174833</v>
      </c>
      <c r="AL232" s="254">
        <f>AI232/12</f>
        <v>1.1099706460783212</v>
      </c>
      <c r="AM232" s="254">
        <f>AJ232/12</f>
        <v>1.3874633075979028</v>
      </c>
    </row>
    <row r="233" spans="1:39" hidden="1" outlineLevel="1" x14ac:dyDescent="0.3">
      <c r="I233" s="14"/>
      <c r="U233" s="14"/>
    </row>
    <row r="234" spans="1:39" hidden="1" outlineLevel="2" x14ac:dyDescent="0.3">
      <c r="B234" s="55">
        <f ca="1">IFERROR(OFFSET(B234,-1,0)+1,1)</f>
        <v>1</v>
      </c>
      <c r="C234" s="37" t="str">
        <f ca="1">OFFSET('2. Participants'!$B$36,B234,0)</f>
        <v>Clients</v>
      </c>
      <c r="H234" s="5" t="str">
        <f t="shared" ref="H234:H241" si="536">currency</f>
        <v>£</v>
      </c>
      <c r="I234" s="14"/>
      <c r="J234" s="5">
        <f t="shared" ref="J234" ca="1" si="537">-J174-J183</f>
        <v>0</v>
      </c>
      <c r="K234" s="5">
        <f t="shared" ref="K234:AG234" ca="1" si="538">-K174-K183</f>
        <v>0</v>
      </c>
      <c r="L234" s="5">
        <f t="shared" ca="1" si="538"/>
        <v>0</v>
      </c>
      <c r="M234" s="5">
        <f t="shared" ca="1" si="538"/>
        <v>0</v>
      </c>
      <c r="N234" s="5">
        <f t="shared" ca="1" si="538"/>
        <v>0</v>
      </c>
      <c r="O234" s="5">
        <f t="shared" ca="1" si="538"/>
        <v>0</v>
      </c>
      <c r="P234" s="5">
        <f t="shared" ca="1" si="538"/>
        <v>0</v>
      </c>
      <c r="Q234" s="5">
        <f t="shared" ca="1" si="538"/>
        <v>0</v>
      </c>
      <c r="R234" s="5">
        <f t="shared" ca="1" si="538"/>
        <v>0</v>
      </c>
      <c r="S234" s="5">
        <f t="shared" ca="1" si="538"/>
        <v>0</v>
      </c>
      <c r="T234" s="5">
        <f t="shared" ca="1" si="538"/>
        <v>0</v>
      </c>
      <c r="U234" s="14">
        <f t="shared" ca="1" si="538"/>
        <v>0</v>
      </c>
      <c r="V234" s="5">
        <f t="shared" ca="1" si="538"/>
        <v>0</v>
      </c>
      <c r="W234" s="5">
        <f t="shared" ca="1" si="538"/>
        <v>0</v>
      </c>
      <c r="X234" s="5">
        <f t="shared" ca="1" si="538"/>
        <v>0</v>
      </c>
      <c r="Y234" s="5">
        <f t="shared" ca="1" si="538"/>
        <v>0</v>
      </c>
      <c r="Z234" s="5">
        <f t="shared" ca="1" si="538"/>
        <v>0</v>
      </c>
      <c r="AA234" s="5">
        <f t="shared" ca="1" si="538"/>
        <v>0</v>
      </c>
      <c r="AB234" s="5">
        <f t="shared" ca="1" si="538"/>
        <v>0</v>
      </c>
      <c r="AC234" s="5">
        <f t="shared" ca="1" si="538"/>
        <v>0</v>
      </c>
      <c r="AD234" s="5">
        <f t="shared" ca="1" si="538"/>
        <v>0</v>
      </c>
      <c r="AE234" s="5">
        <f t="shared" ca="1" si="538"/>
        <v>0</v>
      </c>
      <c r="AF234" s="5">
        <f t="shared" ca="1" si="538"/>
        <v>0</v>
      </c>
      <c r="AG234" s="5">
        <f t="shared" ca="1" si="538"/>
        <v>0</v>
      </c>
      <c r="AI234" s="5">
        <f t="shared" ref="AI234:AI241" ca="1" si="539">SUM(J234:U234)</f>
        <v>0</v>
      </c>
      <c r="AJ234" s="5">
        <f t="shared" ref="AJ234:AJ241" ca="1" si="540">SUM(V234:AG234)</f>
        <v>0</v>
      </c>
      <c r="AL234" s="5">
        <f t="shared" ref="AL234:AL236" ca="1" si="541">AI234/12</f>
        <v>0</v>
      </c>
      <c r="AM234" s="5">
        <f t="shared" ref="AM234:AM236" ca="1" si="542">AJ234/12</f>
        <v>0</v>
      </c>
    </row>
    <row r="235" spans="1:39" hidden="1" outlineLevel="2" x14ac:dyDescent="0.3">
      <c r="B235" s="55">
        <f t="shared" ref="B235:B240" ca="1" si="543">IFERROR(OFFSET(B235,-1,0)+1,1)</f>
        <v>2</v>
      </c>
      <c r="C235" s="37" t="str">
        <f ca="1">OFFSET('2. Participants'!$B$36,B235,0)</f>
        <v>Rebecca</v>
      </c>
      <c r="H235" s="5" t="str">
        <f t="shared" si="536"/>
        <v>£</v>
      </c>
      <c r="I235" s="14"/>
      <c r="J235" s="5">
        <f t="shared" ref="J235:AG235" ca="1" si="544">-J175-J184</f>
        <v>19113.2</v>
      </c>
      <c r="K235" s="5">
        <f t="shared" ca="1" si="544"/>
        <v>3113.2000000000007</v>
      </c>
      <c r="L235" s="5">
        <f t="shared" ca="1" si="544"/>
        <v>3113.2000000000007</v>
      </c>
      <c r="M235" s="5">
        <f t="shared" ca="1" si="544"/>
        <v>2939.7813333333334</v>
      </c>
      <c r="N235" s="5">
        <f t="shared" ca="1" si="544"/>
        <v>2645.7060827250612</v>
      </c>
      <c r="O235" s="5">
        <f t="shared" ca="1" si="544"/>
        <v>2521.1062736205595</v>
      </c>
      <c r="P235" s="5">
        <f t="shared" ca="1" si="544"/>
        <v>2451.3346801346806</v>
      </c>
      <c r="Q235" s="5">
        <f t="shared" ca="1" si="544"/>
        <v>2406.8502263104106</v>
      </c>
      <c r="R235" s="5">
        <f t="shared" ca="1" si="544"/>
        <v>2376.1557394679012</v>
      </c>
      <c r="S235" s="5">
        <f t="shared" ca="1" si="544"/>
        <v>2353.795149708712</v>
      </c>
      <c r="T235" s="5">
        <f t="shared" ca="1" si="544"/>
        <v>2336.8417053911671</v>
      </c>
      <c r="U235" s="14">
        <f t="shared" ca="1" si="544"/>
        <v>2323.5858944004635</v>
      </c>
      <c r="V235" s="5">
        <f t="shared" ca="1" si="544"/>
        <v>2312.9638676676041</v>
      </c>
      <c r="W235" s="5">
        <f t="shared" ca="1" si="544"/>
        <v>2304.280093843905</v>
      </c>
      <c r="X235" s="5">
        <f t="shared" ca="1" si="544"/>
        <v>2297.0614386256293</v>
      </c>
      <c r="Y235" s="5">
        <f t="shared" ca="1" si="544"/>
        <v>2290.9753591027347</v>
      </c>
      <c r="Z235" s="5">
        <f t="shared" ca="1" si="544"/>
        <v>2285.7816237648403</v>
      </c>
      <c r="AA235" s="5">
        <f t="shared" ca="1" si="544"/>
        <v>2281.3025787843794</v>
      </c>
      <c r="AB235" s="5">
        <f t="shared" ca="1" si="544"/>
        <v>2277.4041656635186</v>
      </c>
      <c r="AC235" s="5">
        <f t="shared" ca="1" si="544"/>
        <v>2273.9834233413549</v>
      </c>
      <c r="AD235" s="5">
        <f t="shared" ca="1" si="544"/>
        <v>2270.9600366173199</v>
      </c>
      <c r="AE235" s="5">
        <f t="shared" ca="1" si="544"/>
        <v>2268.2704852814563</v>
      </c>
      <c r="AF235" s="5">
        <f t="shared" ca="1" si="544"/>
        <v>2265.8639088016616</v>
      </c>
      <c r="AG235" s="5">
        <f t="shared" ca="1" si="544"/>
        <v>2263.6991290269939</v>
      </c>
      <c r="AI235" s="5">
        <f t="shared" ca="1" si="539"/>
        <v>47694.757085092293</v>
      </c>
      <c r="AJ235" s="5">
        <f t="shared" ca="1" si="540"/>
        <v>27392.546110521394</v>
      </c>
      <c r="AL235" s="5">
        <f t="shared" ca="1" si="541"/>
        <v>3974.5630904243576</v>
      </c>
      <c r="AM235" s="5">
        <f t="shared" ca="1" si="542"/>
        <v>2282.712175876783</v>
      </c>
    </row>
    <row r="236" spans="1:39" hidden="1" outlineLevel="2" x14ac:dyDescent="0.3">
      <c r="B236" s="55">
        <f t="shared" ca="1" si="543"/>
        <v>3</v>
      </c>
      <c r="C236" s="37" t="str">
        <f ca="1">OFFSET('2. Participants'!$B$36,B236,0)</f>
        <v>Kate</v>
      </c>
      <c r="H236" s="5" t="str">
        <f t="shared" si="536"/>
        <v>£</v>
      </c>
      <c r="I236" s="14"/>
      <c r="J236" s="5">
        <f t="shared" ref="J236:AG236" ca="1" si="545">-J176-J185</f>
        <v>1085.28</v>
      </c>
      <c r="K236" s="5">
        <f t="shared" ca="1" si="545"/>
        <v>1085.28</v>
      </c>
      <c r="L236" s="5">
        <f t="shared" ca="1" si="545"/>
        <v>1085.28</v>
      </c>
      <c r="M236" s="5">
        <f t="shared" ca="1" si="545"/>
        <v>1015.9125333333334</v>
      </c>
      <c r="N236" s="5">
        <f t="shared" ca="1" si="545"/>
        <v>898.28243309002437</v>
      </c>
      <c r="O236" s="5">
        <f t="shared" ca="1" si="545"/>
        <v>848.44250944822375</v>
      </c>
      <c r="P236" s="5">
        <f t="shared" ca="1" si="545"/>
        <v>820.53387205387207</v>
      </c>
      <c r="Q236" s="5">
        <f t="shared" ca="1" si="545"/>
        <v>802.74009052416409</v>
      </c>
      <c r="R236" s="5">
        <f t="shared" ca="1" si="545"/>
        <v>790.46229578716043</v>
      </c>
      <c r="S236" s="5">
        <f t="shared" ca="1" si="545"/>
        <v>781.51805988348463</v>
      </c>
      <c r="T236" s="5">
        <f t="shared" ca="1" si="545"/>
        <v>774.73668215646671</v>
      </c>
      <c r="U236" s="14">
        <f t="shared" ca="1" si="545"/>
        <v>769.43435776018521</v>
      </c>
      <c r="V236" s="5">
        <f t="shared" ca="1" si="545"/>
        <v>765.1855470670414</v>
      </c>
      <c r="W236" s="5">
        <f t="shared" ca="1" si="545"/>
        <v>761.71203753756186</v>
      </c>
      <c r="X236" s="5">
        <f t="shared" ca="1" si="545"/>
        <v>758.82457545025159</v>
      </c>
      <c r="Y236" s="5">
        <f t="shared" ca="1" si="545"/>
        <v>756.3901436410938</v>
      </c>
      <c r="Z236" s="5">
        <f t="shared" ca="1" si="545"/>
        <v>754.31264950593606</v>
      </c>
      <c r="AA236" s="5">
        <f t="shared" ca="1" si="545"/>
        <v>752.52103151375172</v>
      </c>
      <c r="AB236" s="5">
        <f t="shared" ca="1" si="545"/>
        <v>750.9616662654073</v>
      </c>
      <c r="AC236" s="5">
        <f t="shared" ca="1" si="545"/>
        <v>749.59336933654163</v>
      </c>
      <c r="AD236" s="5">
        <f t="shared" ca="1" si="545"/>
        <v>748.38401464692788</v>
      </c>
      <c r="AE236" s="5">
        <f t="shared" ca="1" si="545"/>
        <v>747.30819411258244</v>
      </c>
      <c r="AF236" s="5">
        <f t="shared" ca="1" si="545"/>
        <v>746.34556352066443</v>
      </c>
      <c r="AG236" s="5">
        <f t="shared" ca="1" si="545"/>
        <v>745.47965161079742</v>
      </c>
      <c r="AI236" s="5">
        <f t="shared" ca="1" si="539"/>
        <v>10757.902834036915</v>
      </c>
      <c r="AJ236" s="5">
        <f t="shared" ca="1" si="540"/>
        <v>9037.0184442085574</v>
      </c>
      <c r="AL236" s="5">
        <f t="shared" ca="1" si="541"/>
        <v>896.49190283640962</v>
      </c>
      <c r="AM236" s="5">
        <f t="shared" ca="1" si="542"/>
        <v>753.08487035071312</v>
      </c>
    </row>
    <row r="237" spans="1:39" hidden="1" outlineLevel="2" x14ac:dyDescent="0.3">
      <c r="B237" s="55">
        <f t="shared" ca="1" si="543"/>
        <v>4</v>
      </c>
      <c r="C237" s="37" t="str">
        <f ca="1">OFFSET('2. Participants'!$B$36,B237,0)</f>
        <v>Andrew</v>
      </c>
      <c r="H237" s="5" t="str">
        <f t="shared" si="536"/>
        <v>£</v>
      </c>
      <c r="I237" s="14"/>
      <c r="J237" s="5">
        <f t="shared" ref="J237:AG237" ca="1" si="546">-J177-J186</f>
        <v>1085.28</v>
      </c>
      <c r="K237" s="5">
        <f t="shared" ca="1" si="546"/>
        <v>1085.28</v>
      </c>
      <c r="L237" s="5">
        <f t="shared" ca="1" si="546"/>
        <v>1085.28</v>
      </c>
      <c r="M237" s="5">
        <f t="shared" ca="1" si="546"/>
        <v>1015.9125333333334</v>
      </c>
      <c r="N237" s="5">
        <f t="shared" ca="1" si="546"/>
        <v>898.28243309002437</v>
      </c>
      <c r="O237" s="5">
        <f t="shared" ca="1" si="546"/>
        <v>848.44250944822375</v>
      </c>
      <c r="P237" s="5">
        <f t="shared" ca="1" si="546"/>
        <v>820.53387205387207</v>
      </c>
      <c r="Q237" s="5">
        <f t="shared" ca="1" si="546"/>
        <v>802.74009052416409</v>
      </c>
      <c r="R237" s="5">
        <f t="shared" ca="1" si="546"/>
        <v>790.46229578716043</v>
      </c>
      <c r="S237" s="5">
        <f t="shared" ca="1" si="546"/>
        <v>781.51805988348463</v>
      </c>
      <c r="T237" s="5">
        <f t="shared" ca="1" si="546"/>
        <v>774.73668215646671</v>
      </c>
      <c r="U237" s="14">
        <f t="shared" ca="1" si="546"/>
        <v>769.43435776018521</v>
      </c>
      <c r="V237" s="5">
        <f t="shared" ca="1" si="546"/>
        <v>765.1855470670414</v>
      </c>
      <c r="W237" s="5">
        <f t="shared" ca="1" si="546"/>
        <v>761.71203753756186</v>
      </c>
      <c r="X237" s="5">
        <f t="shared" ca="1" si="546"/>
        <v>758.82457545025159</v>
      </c>
      <c r="Y237" s="5">
        <f t="shared" ca="1" si="546"/>
        <v>756.3901436410938</v>
      </c>
      <c r="Z237" s="5">
        <f t="shared" ca="1" si="546"/>
        <v>754.31264950593606</v>
      </c>
      <c r="AA237" s="5">
        <f t="shared" ca="1" si="546"/>
        <v>752.52103151375172</v>
      </c>
      <c r="AB237" s="5">
        <f t="shared" ca="1" si="546"/>
        <v>750.9616662654073</v>
      </c>
      <c r="AC237" s="5">
        <f t="shared" ca="1" si="546"/>
        <v>749.59336933654163</v>
      </c>
      <c r="AD237" s="5">
        <f t="shared" ca="1" si="546"/>
        <v>748.38401464692788</v>
      </c>
      <c r="AE237" s="5">
        <f t="shared" ca="1" si="546"/>
        <v>747.30819411258244</v>
      </c>
      <c r="AF237" s="5">
        <f t="shared" ca="1" si="546"/>
        <v>746.34556352066443</v>
      </c>
      <c r="AG237" s="5">
        <f t="shared" ca="1" si="546"/>
        <v>745.47965161079742</v>
      </c>
      <c r="AI237" s="5">
        <f t="shared" ca="1" si="539"/>
        <v>10757.902834036915</v>
      </c>
      <c r="AJ237" s="5">
        <f t="shared" ca="1" si="540"/>
        <v>9037.0184442085574</v>
      </c>
      <c r="AL237" s="5">
        <f t="shared" ref="AL237:AM241" ca="1" si="547">AI237/12</f>
        <v>896.49190283640962</v>
      </c>
      <c r="AM237" s="5">
        <f t="shared" ca="1" si="547"/>
        <v>753.08487035071312</v>
      </c>
    </row>
    <row r="238" spans="1:39" hidden="1" outlineLevel="2" x14ac:dyDescent="0.3">
      <c r="B238" s="55">
        <f t="shared" ca="1" si="543"/>
        <v>5</v>
      </c>
      <c r="C238" s="37" t="str">
        <f ca="1">OFFSET('2. Participants'!$B$36,B238,0)</f>
        <v>Suppliers</v>
      </c>
      <c r="H238" s="5" t="str">
        <f t="shared" si="536"/>
        <v>£</v>
      </c>
      <c r="I238" s="14"/>
      <c r="J238" s="5">
        <f t="shared" ref="J238:AG238" ca="1" si="548">-J178-J187</f>
        <v>0</v>
      </c>
      <c r="K238" s="5">
        <f t="shared" ca="1" si="548"/>
        <v>0</v>
      </c>
      <c r="L238" s="5">
        <f t="shared" ca="1" si="548"/>
        <v>0</v>
      </c>
      <c r="M238" s="5">
        <f t="shared" ca="1" si="548"/>
        <v>0</v>
      </c>
      <c r="N238" s="5">
        <f t="shared" ca="1" si="548"/>
        <v>0</v>
      </c>
      <c r="O238" s="5">
        <f t="shared" ca="1" si="548"/>
        <v>0</v>
      </c>
      <c r="P238" s="5">
        <f t="shared" ca="1" si="548"/>
        <v>0</v>
      </c>
      <c r="Q238" s="5">
        <f t="shared" ca="1" si="548"/>
        <v>0</v>
      </c>
      <c r="R238" s="5">
        <f t="shared" ca="1" si="548"/>
        <v>0</v>
      </c>
      <c r="S238" s="5">
        <f t="shared" ca="1" si="548"/>
        <v>0</v>
      </c>
      <c r="T238" s="5">
        <f t="shared" ca="1" si="548"/>
        <v>0</v>
      </c>
      <c r="U238" s="14">
        <f t="shared" ca="1" si="548"/>
        <v>0</v>
      </c>
      <c r="V238" s="5">
        <f t="shared" ca="1" si="548"/>
        <v>0</v>
      </c>
      <c r="W238" s="5">
        <f t="shared" ca="1" si="548"/>
        <v>0</v>
      </c>
      <c r="X238" s="5">
        <f t="shared" ca="1" si="548"/>
        <v>0</v>
      </c>
      <c r="Y238" s="5">
        <f t="shared" ca="1" si="548"/>
        <v>0</v>
      </c>
      <c r="Z238" s="5">
        <f t="shared" ca="1" si="548"/>
        <v>0</v>
      </c>
      <c r="AA238" s="5">
        <f t="shared" ca="1" si="548"/>
        <v>0</v>
      </c>
      <c r="AB238" s="5">
        <f t="shared" ca="1" si="548"/>
        <v>0</v>
      </c>
      <c r="AC238" s="5">
        <f t="shared" ca="1" si="548"/>
        <v>0</v>
      </c>
      <c r="AD238" s="5">
        <f t="shared" ca="1" si="548"/>
        <v>0</v>
      </c>
      <c r="AE238" s="5">
        <f t="shared" ca="1" si="548"/>
        <v>0</v>
      </c>
      <c r="AF238" s="5">
        <f t="shared" ca="1" si="548"/>
        <v>0</v>
      </c>
      <c r="AG238" s="5">
        <f t="shared" ca="1" si="548"/>
        <v>0</v>
      </c>
      <c r="AI238" s="5">
        <f t="shared" ca="1" si="539"/>
        <v>0</v>
      </c>
      <c r="AJ238" s="5">
        <f t="shared" ca="1" si="540"/>
        <v>0</v>
      </c>
      <c r="AL238" s="5">
        <f t="shared" ca="1" si="547"/>
        <v>0</v>
      </c>
      <c r="AM238" s="5">
        <f t="shared" ca="1" si="547"/>
        <v>0</v>
      </c>
    </row>
    <row r="239" spans="1:39" hidden="1" outlineLevel="2" x14ac:dyDescent="0.3">
      <c r="B239" s="55">
        <f t="shared" ca="1" si="543"/>
        <v>6</v>
      </c>
      <c r="C239" s="37">
        <f ca="1">OFFSET('2. Participants'!$B$36,B239,0)</f>
        <v>0</v>
      </c>
      <c r="H239" s="5" t="str">
        <f t="shared" si="536"/>
        <v>£</v>
      </c>
      <c r="I239" s="14"/>
      <c r="J239" s="5">
        <f t="shared" ref="J239:AG239" ca="1" si="549">-J179-J188</f>
        <v>0</v>
      </c>
      <c r="K239" s="5">
        <f t="shared" ca="1" si="549"/>
        <v>0</v>
      </c>
      <c r="L239" s="5">
        <f t="shared" ca="1" si="549"/>
        <v>0</v>
      </c>
      <c r="M239" s="5">
        <f t="shared" ca="1" si="549"/>
        <v>0</v>
      </c>
      <c r="N239" s="5">
        <f t="shared" ca="1" si="549"/>
        <v>0</v>
      </c>
      <c r="O239" s="5">
        <f t="shared" ca="1" si="549"/>
        <v>0</v>
      </c>
      <c r="P239" s="5">
        <f t="shared" ca="1" si="549"/>
        <v>0</v>
      </c>
      <c r="Q239" s="5">
        <f t="shared" ca="1" si="549"/>
        <v>0</v>
      </c>
      <c r="R239" s="5">
        <f t="shared" ca="1" si="549"/>
        <v>0</v>
      </c>
      <c r="S239" s="5">
        <f t="shared" ca="1" si="549"/>
        <v>0</v>
      </c>
      <c r="T239" s="5">
        <f t="shared" ca="1" si="549"/>
        <v>0</v>
      </c>
      <c r="U239" s="14">
        <f t="shared" ca="1" si="549"/>
        <v>0</v>
      </c>
      <c r="V239" s="5">
        <f t="shared" ca="1" si="549"/>
        <v>0</v>
      </c>
      <c r="W239" s="5">
        <f t="shared" ca="1" si="549"/>
        <v>0</v>
      </c>
      <c r="X239" s="5">
        <f t="shared" ca="1" si="549"/>
        <v>0</v>
      </c>
      <c r="Y239" s="5">
        <f t="shared" ca="1" si="549"/>
        <v>0</v>
      </c>
      <c r="Z239" s="5">
        <f t="shared" ca="1" si="549"/>
        <v>0</v>
      </c>
      <c r="AA239" s="5">
        <f t="shared" ca="1" si="549"/>
        <v>0</v>
      </c>
      <c r="AB239" s="5">
        <f t="shared" ca="1" si="549"/>
        <v>0</v>
      </c>
      <c r="AC239" s="5">
        <f t="shared" ca="1" si="549"/>
        <v>0</v>
      </c>
      <c r="AD239" s="5">
        <f t="shared" ca="1" si="549"/>
        <v>0</v>
      </c>
      <c r="AE239" s="5">
        <f t="shared" ca="1" si="549"/>
        <v>0</v>
      </c>
      <c r="AF239" s="5">
        <f t="shared" ca="1" si="549"/>
        <v>0</v>
      </c>
      <c r="AG239" s="5">
        <f t="shared" ca="1" si="549"/>
        <v>0</v>
      </c>
      <c r="AI239" s="5">
        <f t="shared" ref="AI239" ca="1" si="550">SUM(J239:U239)</f>
        <v>0</v>
      </c>
      <c r="AJ239" s="5">
        <f t="shared" ref="AJ239" ca="1" si="551">SUM(V239:AG239)</f>
        <v>0</v>
      </c>
      <c r="AL239" s="5">
        <f t="shared" ref="AL239" ca="1" si="552">AI239/12</f>
        <v>0</v>
      </c>
      <c r="AM239" s="5">
        <f t="shared" ref="AM239" ca="1" si="553">AJ239/12</f>
        <v>0</v>
      </c>
    </row>
    <row r="240" spans="1:39" hidden="1" outlineLevel="2" x14ac:dyDescent="0.3">
      <c r="B240" s="55">
        <f t="shared" ca="1" si="543"/>
        <v>7</v>
      </c>
      <c r="C240" s="37">
        <f ca="1">OFFSET('2. Participants'!$B$36,B240,0)</f>
        <v>0</v>
      </c>
      <c r="H240" s="5" t="str">
        <f t="shared" si="536"/>
        <v>£</v>
      </c>
      <c r="I240" s="14"/>
      <c r="J240" s="5">
        <f t="shared" ref="J240:AG240" ca="1" si="554">-J180-J189</f>
        <v>0</v>
      </c>
      <c r="K240" s="5">
        <f t="shared" ca="1" si="554"/>
        <v>0</v>
      </c>
      <c r="L240" s="5">
        <f t="shared" ca="1" si="554"/>
        <v>0</v>
      </c>
      <c r="M240" s="5">
        <f t="shared" ca="1" si="554"/>
        <v>0</v>
      </c>
      <c r="N240" s="5">
        <f t="shared" ca="1" si="554"/>
        <v>0</v>
      </c>
      <c r="O240" s="5">
        <f t="shared" ca="1" si="554"/>
        <v>0</v>
      </c>
      <c r="P240" s="5">
        <f t="shared" ca="1" si="554"/>
        <v>0</v>
      </c>
      <c r="Q240" s="5">
        <f t="shared" ca="1" si="554"/>
        <v>0</v>
      </c>
      <c r="R240" s="5">
        <f t="shared" ca="1" si="554"/>
        <v>0</v>
      </c>
      <c r="S240" s="5">
        <f t="shared" ca="1" si="554"/>
        <v>0</v>
      </c>
      <c r="T240" s="5">
        <f t="shared" ca="1" si="554"/>
        <v>0</v>
      </c>
      <c r="U240" s="14">
        <f t="shared" ca="1" si="554"/>
        <v>0</v>
      </c>
      <c r="V240" s="5">
        <f t="shared" ca="1" si="554"/>
        <v>0</v>
      </c>
      <c r="W240" s="5">
        <f t="shared" ca="1" si="554"/>
        <v>0</v>
      </c>
      <c r="X240" s="5">
        <f t="shared" ca="1" si="554"/>
        <v>0</v>
      </c>
      <c r="Y240" s="5">
        <f t="shared" ca="1" si="554"/>
        <v>0</v>
      </c>
      <c r="Z240" s="5">
        <f t="shared" ca="1" si="554"/>
        <v>0</v>
      </c>
      <c r="AA240" s="5">
        <f t="shared" ca="1" si="554"/>
        <v>0</v>
      </c>
      <c r="AB240" s="5">
        <f t="shared" ca="1" si="554"/>
        <v>0</v>
      </c>
      <c r="AC240" s="5">
        <f t="shared" ca="1" si="554"/>
        <v>0</v>
      </c>
      <c r="AD240" s="5">
        <f t="shared" ca="1" si="554"/>
        <v>0</v>
      </c>
      <c r="AE240" s="5">
        <f t="shared" ca="1" si="554"/>
        <v>0</v>
      </c>
      <c r="AF240" s="5">
        <f t="shared" ca="1" si="554"/>
        <v>0</v>
      </c>
      <c r="AG240" s="5">
        <f t="shared" ca="1" si="554"/>
        <v>0</v>
      </c>
      <c r="AI240" s="5">
        <f t="shared" ca="1" si="539"/>
        <v>0</v>
      </c>
      <c r="AJ240" s="5">
        <f t="shared" ca="1" si="540"/>
        <v>0</v>
      </c>
      <c r="AL240" s="5">
        <f t="shared" ca="1" si="547"/>
        <v>0</v>
      </c>
      <c r="AM240" s="5">
        <f t="shared" ca="1" si="547"/>
        <v>0</v>
      </c>
    </row>
    <row r="241" spans="2:39" hidden="1" outlineLevel="2" x14ac:dyDescent="0.3">
      <c r="C241" s="35" t="s">
        <v>103</v>
      </c>
      <c r="D241" s="35"/>
      <c r="E241" s="35"/>
      <c r="F241" s="35"/>
      <c r="G241" s="35"/>
      <c r="H241" s="35" t="str">
        <f t="shared" si="536"/>
        <v>£</v>
      </c>
      <c r="I241" s="41"/>
      <c r="J241" s="35">
        <f ca="1">SUM(J234:J240)</f>
        <v>21283.759999999998</v>
      </c>
      <c r="K241" s="35">
        <f t="shared" ref="K241:AG241" ca="1" si="555">SUM(K234:K240)</f>
        <v>5283.76</v>
      </c>
      <c r="L241" s="35">
        <f t="shared" ca="1" si="555"/>
        <v>5283.76</v>
      </c>
      <c r="M241" s="35">
        <f t="shared" ca="1" si="555"/>
        <v>4971.6063999999997</v>
      </c>
      <c r="N241" s="35">
        <f t="shared" ca="1" si="555"/>
        <v>4442.2709489051103</v>
      </c>
      <c r="O241" s="35">
        <f t="shared" ca="1" si="555"/>
        <v>4217.9912925170074</v>
      </c>
      <c r="P241" s="35">
        <f t="shared" ca="1" si="555"/>
        <v>4092.4024242424248</v>
      </c>
      <c r="Q241" s="35">
        <f t="shared" ca="1" si="555"/>
        <v>4012.3304073587387</v>
      </c>
      <c r="R241" s="35">
        <f t="shared" ca="1" si="555"/>
        <v>3957.0803310422225</v>
      </c>
      <c r="S241" s="35">
        <f t="shared" ca="1" si="555"/>
        <v>3916.831269475681</v>
      </c>
      <c r="T241" s="35">
        <f t="shared" ca="1" si="555"/>
        <v>3886.3150697041001</v>
      </c>
      <c r="U241" s="41">
        <f t="shared" ca="1" si="555"/>
        <v>3862.4546099208342</v>
      </c>
      <c r="V241" s="35">
        <f t="shared" ca="1" si="555"/>
        <v>3843.3349618016873</v>
      </c>
      <c r="W241" s="35">
        <f t="shared" ca="1" si="555"/>
        <v>3827.7041689190282</v>
      </c>
      <c r="X241" s="35">
        <f t="shared" ca="1" si="555"/>
        <v>3814.710589526132</v>
      </c>
      <c r="Y241" s="35">
        <f t="shared" ca="1" si="555"/>
        <v>3803.7556463849223</v>
      </c>
      <c r="Z241" s="35">
        <f t="shared" ca="1" si="555"/>
        <v>3794.4069227767122</v>
      </c>
      <c r="AA241" s="35">
        <f t="shared" ca="1" si="555"/>
        <v>3786.3446418118829</v>
      </c>
      <c r="AB241" s="35">
        <f t="shared" ca="1" si="555"/>
        <v>3779.3274981943332</v>
      </c>
      <c r="AC241" s="35">
        <f t="shared" ca="1" si="555"/>
        <v>3773.1701620144377</v>
      </c>
      <c r="AD241" s="35">
        <f t="shared" ca="1" si="555"/>
        <v>3767.7280659111757</v>
      </c>
      <c r="AE241" s="35">
        <f t="shared" ca="1" si="555"/>
        <v>3762.8868735066212</v>
      </c>
      <c r="AF241" s="35">
        <f t="shared" ca="1" si="555"/>
        <v>3758.5550358429909</v>
      </c>
      <c r="AG241" s="35">
        <f t="shared" ca="1" si="555"/>
        <v>3754.6584322485887</v>
      </c>
      <c r="AI241" s="35">
        <f t="shared" ca="1" si="539"/>
        <v>69210.562753166116</v>
      </c>
      <c r="AJ241" s="35">
        <f t="shared" ca="1" si="540"/>
        <v>45466.582998938509</v>
      </c>
      <c r="AL241" s="35">
        <f t="shared" ca="1" si="547"/>
        <v>5767.5468960971766</v>
      </c>
      <c r="AM241" s="35">
        <f t="shared" ca="1" si="547"/>
        <v>3788.8819165782093</v>
      </c>
    </row>
    <row r="242" spans="2:39" hidden="1" outlineLevel="1" collapsed="1" x14ac:dyDescent="0.3">
      <c r="I242" s="14"/>
      <c r="U242" s="14"/>
    </row>
    <row r="243" spans="2:39" hidden="1" outlineLevel="2" x14ac:dyDescent="0.3">
      <c r="B243" s="55">
        <f ca="1">IFERROR(OFFSET(B243,-1,0)+1,1)</f>
        <v>1</v>
      </c>
      <c r="C243" s="37" t="str">
        <f ca="1">OFFSET('2. Participants'!$B$36,B243,0)</f>
        <v>Clients</v>
      </c>
      <c r="H243" s="5" t="str">
        <f t="shared" ref="H243:H250" si="556">currency</f>
        <v>£</v>
      </c>
      <c r="I243" s="14"/>
      <c r="J243" s="5">
        <f t="shared" ref="J243" si="557">-I288*token_bb_allocation</f>
        <v>0</v>
      </c>
      <c r="K243" s="5">
        <f t="shared" ref="K243:K249" ca="1" si="558">-J288*token_bb_allocation</f>
        <v>0</v>
      </c>
      <c r="L243" s="5">
        <f t="shared" ref="L243:L249" ca="1" si="559">-K288*token_bb_allocation</f>
        <v>0</v>
      </c>
      <c r="M243" s="5">
        <f t="shared" ref="M243:M249" ca="1" si="560">-L288*token_bb_allocation</f>
        <v>0</v>
      </c>
      <c r="N243" s="5">
        <f t="shared" ref="N243:N249" ca="1" si="561">-M288*token_bb_allocation</f>
        <v>0</v>
      </c>
      <c r="O243" s="5">
        <f t="shared" ref="O243:O249" ca="1" si="562">-N288*token_bb_allocation</f>
        <v>0</v>
      </c>
      <c r="P243" s="5">
        <f t="shared" ref="P243:P249" ca="1" si="563">-O288*token_bb_allocation</f>
        <v>0</v>
      </c>
      <c r="Q243" s="5">
        <f t="shared" ref="Q243:Q249" ca="1" si="564">-P288*token_bb_allocation</f>
        <v>0</v>
      </c>
      <c r="R243" s="5">
        <f t="shared" ref="R243:R249" ca="1" si="565">-Q288*token_bb_allocation</f>
        <v>0</v>
      </c>
      <c r="S243" s="5">
        <f t="shared" ref="S243:S249" ca="1" si="566">-R288*token_bb_allocation</f>
        <v>0</v>
      </c>
      <c r="T243" s="5">
        <f t="shared" ref="T243:T249" ca="1" si="567">-S288*token_bb_allocation</f>
        <v>0</v>
      </c>
      <c r="U243" s="14">
        <f t="shared" ref="U243:U249" ca="1" si="568">-T288*token_bb_allocation</f>
        <v>0</v>
      </c>
      <c r="V243" s="5">
        <f t="shared" ref="V243:V249" ca="1" si="569">-U288*token_bb_allocation</f>
        <v>0</v>
      </c>
      <c r="W243" s="5">
        <f t="shared" ref="W243:W249" ca="1" si="570">-V288*token_bb_allocation</f>
        <v>0</v>
      </c>
      <c r="X243" s="5">
        <f t="shared" ref="X243:X249" ca="1" si="571">-W288*token_bb_allocation</f>
        <v>0</v>
      </c>
      <c r="Y243" s="5">
        <f t="shared" ref="Y243:Y249" ca="1" si="572">-X288*token_bb_allocation</f>
        <v>0</v>
      </c>
      <c r="Z243" s="5">
        <f t="shared" ref="Z243:Z249" ca="1" si="573">-Y288*token_bb_allocation</f>
        <v>0</v>
      </c>
      <c r="AA243" s="5">
        <f t="shared" ref="AA243:AA249" ca="1" si="574">-Z288*token_bb_allocation</f>
        <v>0</v>
      </c>
      <c r="AB243" s="5">
        <f t="shared" ref="AB243:AB249" ca="1" si="575">-AA288*token_bb_allocation</f>
        <v>0</v>
      </c>
      <c r="AC243" s="5">
        <f t="shared" ref="AC243:AC249" ca="1" si="576">-AB288*token_bb_allocation</f>
        <v>0</v>
      </c>
      <c r="AD243" s="5">
        <f t="shared" ref="AD243:AD249" ca="1" si="577">-AC288*token_bb_allocation</f>
        <v>0</v>
      </c>
      <c r="AE243" s="5">
        <f t="shared" ref="AE243:AE249" ca="1" si="578">-AD288*token_bb_allocation</f>
        <v>0</v>
      </c>
      <c r="AF243" s="5">
        <f t="shared" ref="AF243:AF249" ca="1" si="579">-AE288*token_bb_allocation</f>
        <v>0</v>
      </c>
      <c r="AG243" s="5">
        <f t="shared" ref="AG243:AG249" ca="1" si="580">-AF288*token_bb_allocation</f>
        <v>0</v>
      </c>
      <c r="AI243" s="5">
        <f t="shared" ref="AI243:AJ250" ca="1" si="581">OFFSET($J243,0,period*12)</f>
        <v>0</v>
      </c>
      <c r="AJ243" s="5">
        <f t="shared" ca="1" si="581"/>
        <v>0</v>
      </c>
      <c r="AL243" s="5">
        <f t="shared" ref="AL243:AM250" ca="1" si="582">AI243/12</f>
        <v>0</v>
      </c>
      <c r="AM243" s="5">
        <f t="shared" ca="1" si="582"/>
        <v>0</v>
      </c>
    </row>
    <row r="244" spans="2:39" hidden="1" outlineLevel="2" x14ac:dyDescent="0.3">
      <c r="B244" s="55">
        <f t="shared" ref="B244:B249" ca="1" si="583">IFERROR(OFFSET(B244,-1,0)+1,1)</f>
        <v>2</v>
      </c>
      <c r="C244" s="37" t="str">
        <f ca="1">OFFSET('2. Participants'!$B$36,B244,0)</f>
        <v>Rebecca</v>
      </c>
      <c r="H244" s="5" t="str">
        <f t="shared" si="556"/>
        <v>£</v>
      </c>
      <c r="I244" s="14"/>
      <c r="J244" s="5">
        <f t="shared" ref="J244:J249" si="584">-I289*token_bb_allocation</f>
        <v>0</v>
      </c>
      <c r="K244" s="5">
        <f t="shared" ca="1" si="558"/>
        <v>0</v>
      </c>
      <c r="L244" s="5">
        <f t="shared" ca="1" si="559"/>
        <v>0</v>
      </c>
      <c r="M244" s="5">
        <f t="shared" ca="1" si="560"/>
        <v>0</v>
      </c>
      <c r="N244" s="5">
        <f t="shared" ca="1" si="561"/>
        <v>0</v>
      </c>
      <c r="O244" s="5">
        <f t="shared" ca="1" si="562"/>
        <v>0</v>
      </c>
      <c r="P244" s="5">
        <f t="shared" ca="1" si="563"/>
        <v>0</v>
      </c>
      <c r="Q244" s="5">
        <f t="shared" ca="1" si="564"/>
        <v>0</v>
      </c>
      <c r="R244" s="5">
        <f t="shared" ca="1" si="565"/>
        <v>0</v>
      </c>
      <c r="S244" s="5">
        <f t="shared" ca="1" si="566"/>
        <v>0</v>
      </c>
      <c r="T244" s="5">
        <f t="shared" ca="1" si="567"/>
        <v>0</v>
      </c>
      <c r="U244" s="14">
        <f t="shared" ca="1" si="568"/>
        <v>-4777.6145178735405</v>
      </c>
      <c r="V244" s="5">
        <f t="shared" ca="1" si="569"/>
        <v>0</v>
      </c>
      <c r="W244" s="5">
        <f t="shared" ca="1" si="570"/>
        <v>0</v>
      </c>
      <c r="X244" s="5">
        <f t="shared" ca="1" si="571"/>
        <v>0</v>
      </c>
      <c r="Y244" s="5">
        <f t="shared" ca="1" si="572"/>
        <v>0</v>
      </c>
      <c r="Z244" s="5">
        <f t="shared" ca="1" si="573"/>
        <v>0</v>
      </c>
      <c r="AA244" s="5">
        <f t="shared" ca="1" si="574"/>
        <v>0</v>
      </c>
      <c r="AB244" s="5">
        <f t="shared" ca="1" si="575"/>
        <v>0</v>
      </c>
      <c r="AC244" s="5">
        <f t="shared" ca="1" si="576"/>
        <v>0</v>
      </c>
      <c r="AD244" s="5">
        <f t="shared" ca="1" si="577"/>
        <v>0</v>
      </c>
      <c r="AE244" s="5">
        <f t="shared" ca="1" si="578"/>
        <v>0</v>
      </c>
      <c r="AF244" s="5">
        <f t="shared" ca="1" si="579"/>
        <v>0</v>
      </c>
      <c r="AG244" s="5">
        <f t="shared" ca="1" si="580"/>
        <v>-7326.312273897418</v>
      </c>
      <c r="AI244" s="5">
        <f t="shared" ca="1" si="581"/>
        <v>0</v>
      </c>
      <c r="AJ244" s="5">
        <f t="shared" ca="1" si="581"/>
        <v>0</v>
      </c>
      <c r="AL244" s="5">
        <f t="shared" ca="1" si="582"/>
        <v>0</v>
      </c>
      <c r="AM244" s="5">
        <f t="shared" ca="1" si="582"/>
        <v>0</v>
      </c>
    </row>
    <row r="245" spans="2:39" hidden="1" outlineLevel="2" x14ac:dyDescent="0.3">
      <c r="B245" s="55">
        <f t="shared" ca="1" si="583"/>
        <v>3</v>
      </c>
      <c r="C245" s="37" t="str">
        <f ca="1">OFFSET('2. Participants'!$B$36,B245,0)</f>
        <v>Kate</v>
      </c>
      <c r="H245" s="5" t="str">
        <f t="shared" si="556"/>
        <v>£</v>
      </c>
      <c r="I245" s="14"/>
      <c r="J245" s="5">
        <f t="shared" si="584"/>
        <v>0</v>
      </c>
      <c r="K245" s="5">
        <f t="shared" ca="1" si="558"/>
        <v>0</v>
      </c>
      <c r="L245" s="5">
        <f t="shared" ca="1" si="559"/>
        <v>0</v>
      </c>
      <c r="M245" s="5">
        <f t="shared" ca="1" si="560"/>
        <v>0</v>
      </c>
      <c r="N245" s="5">
        <f t="shared" ca="1" si="561"/>
        <v>0</v>
      </c>
      <c r="O245" s="5">
        <f t="shared" ca="1" si="562"/>
        <v>0</v>
      </c>
      <c r="P245" s="5">
        <f t="shared" ca="1" si="563"/>
        <v>0</v>
      </c>
      <c r="Q245" s="5">
        <f t="shared" ca="1" si="564"/>
        <v>0</v>
      </c>
      <c r="R245" s="5">
        <f t="shared" ca="1" si="565"/>
        <v>0</v>
      </c>
      <c r="S245" s="5">
        <f t="shared" ca="1" si="566"/>
        <v>0</v>
      </c>
      <c r="T245" s="5">
        <f t="shared" ca="1" si="567"/>
        <v>0</v>
      </c>
      <c r="U245" s="14">
        <f t="shared" ca="1" si="568"/>
        <v>-1021.1927410632301</v>
      </c>
      <c r="V245" s="5">
        <f t="shared" ca="1" si="569"/>
        <v>0</v>
      </c>
      <c r="W245" s="5">
        <f t="shared" ca="1" si="570"/>
        <v>0</v>
      </c>
      <c r="X245" s="5">
        <f t="shared" ca="1" si="571"/>
        <v>0</v>
      </c>
      <c r="Y245" s="5">
        <f t="shared" ca="1" si="572"/>
        <v>0</v>
      </c>
      <c r="Z245" s="5">
        <f t="shared" ca="1" si="573"/>
        <v>0</v>
      </c>
      <c r="AA245" s="5">
        <f t="shared" ca="1" si="574"/>
        <v>0</v>
      </c>
      <c r="AB245" s="5">
        <f t="shared" ca="1" si="575"/>
        <v>0</v>
      </c>
      <c r="AC245" s="5">
        <f t="shared" ca="1" si="576"/>
        <v>0</v>
      </c>
      <c r="AD245" s="5">
        <f t="shared" ca="1" si="577"/>
        <v>0</v>
      </c>
      <c r="AE245" s="5">
        <f t="shared" ca="1" si="578"/>
        <v>0</v>
      </c>
      <c r="AF245" s="5">
        <f t="shared" ca="1" si="579"/>
        <v>0</v>
      </c>
      <c r="AG245" s="5">
        <f t="shared" ca="1" si="580"/>
        <v>-1856.8438630512906</v>
      </c>
      <c r="AI245" s="5">
        <f t="shared" ca="1" si="581"/>
        <v>0</v>
      </c>
      <c r="AJ245" s="5">
        <f t="shared" ca="1" si="581"/>
        <v>0</v>
      </c>
      <c r="AL245" s="5">
        <f t="shared" ca="1" si="582"/>
        <v>0</v>
      </c>
      <c r="AM245" s="5">
        <f t="shared" ca="1" si="582"/>
        <v>0</v>
      </c>
    </row>
    <row r="246" spans="2:39" hidden="1" outlineLevel="2" x14ac:dyDescent="0.3">
      <c r="B246" s="55">
        <f t="shared" ca="1" si="583"/>
        <v>4</v>
      </c>
      <c r="C246" s="37" t="str">
        <f ca="1">OFFSET('2. Participants'!$B$36,B246,0)</f>
        <v>Andrew</v>
      </c>
      <c r="H246" s="5" t="str">
        <f t="shared" si="556"/>
        <v>£</v>
      </c>
      <c r="I246" s="14"/>
      <c r="J246" s="5">
        <f t="shared" si="584"/>
        <v>0</v>
      </c>
      <c r="K246" s="5">
        <f t="shared" ca="1" si="558"/>
        <v>0</v>
      </c>
      <c r="L246" s="5">
        <f t="shared" ca="1" si="559"/>
        <v>0</v>
      </c>
      <c r="M246" s="5">
        <f t="shared" ca="1" si="560"/>
        <v>0</v>
      </c>
      <c r="N246" s="5">
        <f t="shared" ca="1" si="561"/>
        <v>0</v>
      </c>
      <c r="O246" s="5">
        <f t="shared" ca="1" si="562"/>
        <v>0</v>
      </c>
      <c r="P246" s="5">
        <f t="shared" ca="1" si="563"/>
        <v>0</v>
      </c>
      <c r="Q246" s="5">
        <f t="shared" ca="1" si="564"/>
        <v>0</v>
      </c>
      <c r="R246" s="5">
        <f t="shared" ca="1" si="565"/>
        <v>0</v>
      </c>
      <c r="S246" s="5">
        <f t="shared" ca="1" si="566"/>
        <v>0</v>
      </c>
      <c r="T246" s="5">
        <f t="shared" ca="1" si="567"/>
        <v>0</v>
      </c>
      <c r="U246" s="14">
        <f t="shared" ca="1" si="568"/>
        <v>-1021.1927410632301</v>
      </c>
      <c r="V246" s="5">
        <f t="shared" ca="1" si="569"/>
        <v>0</v>
      </c>
      <c r="W246" s="5">
        <f t="shared" ca="1" si="570"/>
        <v>0</v>
      </c>
      <c r="X246" s="5">
        <f t="shared" ca="1" si="571"/>
        <v>0</v>
      </c>
      <c r="Y246" s="5">
        <f t="shared" ca="1" si="572"/>
        <v>0</v>
      </c>
      <c r="Z246" s="5">
        <f t="shared" ca="1" si="573"/>
        <v>0</v>
      </c>
      <c r="AA246" s="5">
        <f t="shared" ca="1" si="574"/>
        <v>0</v>
      </c>
      <c r="AB246" s="5">
        <f t="shared" ca="1" si="575"/>
        <v>0</v>
      </c>
      <c r="AC246" s="5">
        <f t="shared" ca="1" si="576"/>
        <v>0</v>
      </c>
      <c r="AD246" s="5">
        <f t="shared" ca="1" si="577"/>
        <v>0</v>
      </c>
      <c r="AE246" s="5">
        <f t="shared" ca="1" si="578"/>
        <v>0</v>
      </c>
      <c r="AF246" s="5">
        <f t="shared" ca="1" si="579"/>
        <v>0</v>
      </c>
      <c r="AG246" s="5">
        <f t="shared" ca="1" si="580"/>
        <v>-1856.8438630512906</v>
      </c>
      <c r="AI246" s="5">
        <f t="shared" ca="1" si="581"/>
        <v>0</v>
      </c>
      <c r="AJ246" s="5">
        <f t="shared" ca="1" si="581"/>
        <v>0</v>
      </c>
      <c r="AL246" s="5">
        <f t="shared" ca="1" si="582"/>
        <v>0</v>
      </c>
      <c r="AM246" s="5">
        <f t="shared" ca="1" si="582"/>
        <v>0</v>
      </c>
    </row>
    <row r="247" spans="2:39" hidden="1" outlineLevel="2" x14ac:dyDescent="0.3">
      <c r="B247" s="55">
        <f t="shared" ca="1" si="583"/>
        <v>5</v>
      </c>
      <c r="C247" s="37" t="str">
        <f ca="1">OFFSET('2. Participants'!$B$36,B247,0)</f>
        <v>Suppliers</v>
      </c>
      <c r="H247" s="5" t="str">
        <f t="shared" si="556"/>
        <v>£</v>
      </c>
      <c r="I247" s="14"/>
      <c r="J247" s="5">
        <f t="shared" si="584"/>
        <v>0</v>
      </c>
      <c r="K247" s="5">
        <f t="shared" ca="1" si="558"/>
        <v>0</v>
      </c>
      <c r="L247" s="5">
        <f t="shared" ca="1" si="559"/>
        <v>0</v>
      </c>
      <c r="M247" s="5">
        <f t="shared" ca="1" si="560"/>
        <v>0</v>
      </c>
      <c r="N247" s="5">
        <f t="shared" ca="1" si="561"/>
        <v>0</v>
      </c>
      <c r="O247" s="5">
        <f t="shared" ca="1" si="562"/>
        <v>0</v>
      </c>
      <c r="P247" s="5">
        <f t="shared" ca="1" si="563"/>
        <v>0</v>
      </c>
      <c r="Q247" s="5">
        <f t="shared" ca="1" si="564"/>
        <v>0</v>
      </c>
      <c r="R247" s="5">
        <f t="shared" ca="1" si="565"/>
        <v>0</v>
      </c>
      <c r="S247" s="5">
        <f t="shared" ca="1" si="566"/>
        <v>0</v>
      </c>
      <c r="T247" s="5">
        <f t="shared" ca="1" si="567"/>
        <v>0</v>
      </c>
      <c r="U247" s="14">
        <f t="shared" ca="1" si="568"/>
        <v>0</v>
      </c>
      <c r="V247" s="5">
        <f t="shared" ca="1" si="569"/>
        <v>0</v>
      </c>
      <c r="W247" s="5">
        <f t="shared" ca="1" si="570"/>
        <v>0</v>
      </c>
      <c r="X247" s="5">
        <f t="shared" ca="1" si="571"/>
        <v>0</v>
      </c>
      <c r="Y247" s="5">
        <f t="shared" ca="1" si="572"/>
        <v>0</v>
      </c>
      <c r="Z247" s="5">
        <f t="shared" ca="1" si="573"/>
        <v>0</v>
      </c>
      <c r="AA247" s="5">
        <f t="shared" ca="1" si="574"/>
        <v>0</v>
      </c>
      <c r="AB247" s="5">
        <f t="shared" ca="1" si="575"/>
        <v>0</v>
      </c>
      <c r="AC247" s="5">
        <f t="shared" ca="1" si="576"/>
        <v>0</v>
      </c>
      <c r="AD247" s="5">
        <f t="shared" ca="1" si="577"/>
        <v>0</v>
      </c>
      <c r="AE247" s="5">
        <f t="shared" ca="1" si="578"/>
        <v>0</v>
      </c>
      <c r="AF247" s="5">
        <f t="shared" ca="1" si="579"/>
        <v>0</v>
      </c>
      <c r="AG247" s="5">
        <f t="shared" ca="1" si="580"/>
        <v>0</v>
      </c>
      <c r="AI247" s="5">
        <f t="shared" ca="1" si="581"/>
        <v>0</v>
      </c>
      <c r="AJ247" s="5">
        <f t="shared" ca="1" si="581"/>
        <v>0</v>
      </c>
      <c r="AL247" s="5">
        <f t="shared" ca="1" si="582"/>
        <v>0</v>
      </c>
      <c r="AM247" s="5">
        <f t="shared" ca="1" si="582"/>
        <v>0</v>
      </c>
    </row>
    <row r="248" spans="2:39" hidden="1" outlineLevel="2" x14ac:dyDescent="0.3">
      <c r="B248" s="55">
        <f t="shared" ca="1" si="583"/>
        <v>6</v>
      </c>
      <c r="C248" s="37">
        <f ca="1">OFFSET('2. Participants'!$B$36,B248,0)</f>
        <v>0</v>
      </c>
      <c r="H248" s="5" t="str">
        <f t="shared" si="556"/>
        <v>£</v>
      </c>
      <c r="I248" s="14"/>
      <c r="J248" s="5">
        <f t="shared" si="584"/>
        <v>0</v>
      </c>
      <c r="K248" s="5">
        <f t="shared" ca="1" si="558"/>
        <v>0</v>
      </c>
      <c r="L248" s="5">
        <f t="shared" ca="1" si="559"/>
        <v>0</v>
      </c>
      <c r="M248" s="5">
        <f t="shared" ca="1" si="560"/>
        <v>0</v>
      </c>
      <c r="N248" s="5">
        <f t="shared" ca="1" si="561"/>
        <v>0</v>
      </c>
      <c r="O248" s="5">
        <f t="shared" ca="1" si="562"/>
        <v>0</v>
      </c>
      <c r="P248" s="5">
        <f t="shared" ca="1" si="563"/>
        <v>0</v>
      </c>
      <c r="Q248" s="5">
        <f t="shared" ca="1" si="564"/>
        <v>0</v>
      </c>
      <c r="R248" s="5">
        <f t="shared" ca="1" si="565"/>
        <v>0</v>
      </c>
      <c r="S248" s="5">
        <f t="shared" ca="1" si="566"/>
        <v>0</v>
      </c>
      <c r="T248" s="5">
        <f t="shared" ca="1" si="567"/>
        <v>0</v>
      </c>
      <c r="U248" s="14">
        <f t="shared" ca="1" si="568"/>
        <v>0</v>
      </c>
      <c r="V248" s="5">
        <f t="shared" ca="1" si="569"/>
        <v>0</v>
      </c>
      <c r="W248" s="5">
        <f t="shared" ca="1" si="570"/>
        <v>0</v>
      </c>
      <c r="X248" s="5">
        <f t="shared" ca="1" si="571"/>
        <v>0</v>
      </c>
      <c r="Y248" s="5">
        <f t="shared" ca="1" si="572"/>
        <v>0</v>
      </c>
      <c r="Z248" s="5">
        <f t="shared" ca="1" si="573"/>
        <v>0</v>
      </c>
      <c r="AA248" s="5">
        <f t="shared" ca="1" si="574"/>
        <v>0</v>
      </c>
      <c r="AB248" s="5">
        <f t="shared" ca="1" si="575"/>
        <v>0</v>
      </c>
      <c r="AC248" s="5">
        <f t="shared" ca="1" si="576"/>
        <v>0</v>
      </c>
      <c r="AD248" s="5">
        <f t="shared" ca="1" si="577"/>
        <v>0</v>
      </c>
      <c r="AE248" s="5">
        <f t="shared" ca="1" si="578"/>
        <v>0</v>
      </c>
      <c r="AF248" s="5">
        <f t="shared" ca="1" si="579"/>
        <v>0</v>
      </c>
      <c r="AG248" s="5">
        <f t="shared" ca="1" si="580"/>
        <v>0</v>
      </c>
      <c r="AI248" s="5">
        <f t="shared" ca="1" si="581"/>
        <v>0</v>
      </c>
      <c r="AJ248" s="5">
        <f t="shared" ca="1" si="581"/>
        <v>0</v>
      </c>
      <c r="AL248" s="5">
        <f t="shared" ref="AL248" ca="1" si="585">AI248/12</f>
        <v>0</v>
      </c>
      <c r="AM248" s="5">
        <f t="shared" ref="AM248" ca="1" si="586">AJ248/12</f>
        <v>0</v>
      </c>
    </row>
    <row r="249" spans="2:39" hidden="1" outlineLevel="2" x14ac:dyDescent="0.3">
      <c r="B249" s="55">
        <f t="shared" ca="1" si="583"/>
        <v>7</v>
      </c>
      <c r="C249" s="37">
        <f ca="1">OFFSET('2. Participants'!$B$36,B249,0)</f>
        <v>0</v>
      </c>
      <c r="H249" s="5" t="str">
        <f t="shared" si="556"/>
        <v>£</v>
      </c>
      <c r="I249" s="14"/>
      <c r="J249" s="5">
        <f t="shared" si="584"/>
        <v>0</v>
      </c>
      <c r="K249" s="5">
        <f t="shared" ca="1" si="558"/>
        <v>0</v>
      </c>
      <c r="L249" s="5">
        <f t="shared" ca="1" si="559"/>
        <v>0</v>
      </c>
      <c r="M249" s="5">
        <f t="shared" ca="1" si="560"/>
        <v>0</v>
      </c>
      <c r="N249" s="5">
        <f t="shared" ca="1" si="561"/>
        <v>0</v>
      </c>
      <c r="O249" s="5">
        <f t="shared" ca="1" si="562"/>
        <v>0</v>
      </c>
      <c r="P249" s="5">
        <f t="shared" ca="1" si="563"/>
        <v>0</v>
      </c>
      <c r="Q249" s="5">
        <f t="shared" ca="1" si="564"/>
        <v>0</v>
      </c>
      <c r="R249" s="5">
        <f t="shared" ca="1" si="565"/>
        <v>0</v>
      </c>
      <c r="S249" s="5">
        <f t="shared" ca="1" si="566"/>
        <v>0</v>
      </c>
      <c r="T249" s="5">
        <f t="shared" ca="1" si="567"/>
        <v>0</v>
      </c>
      <c r="U249" s="14">
        <f t="shared" ca="1" si="568"/>
        <v>0</v>
      </c>
      <c r="V249" s="5">
        <f t="shared" ca="1" si="569"/>
        <v>0</v>
      </c>
      <c r="W249" s="5">
        <f t="shared" ca="1" si="570"/>
        <v>0</v>
      </c>
      <c r="X249" s="5">
        <f t="shared" ca="1" si="571"/>
        <v>0</v>
      </c>
      <c r="Y249" s="5">
        <f t="shared" ca="1" si="572"/>
        <v>0</v>
      </c>
      <c r="Z249" s="5">
        <f t="shared" ca="1" si="573"/>
        <v>0</v>
      </c>
      <c r="AA249" s="5">
        <f t="shared" ca="1" si="574"/>
        <v>0</v>
      </c>
      <c r="AB249" s="5">
        <f t="shared" ca="1" si="575"/>
        <v>0</v>
      </c>
      <c r="AC249" s="5">
        <f t="shared" ca="1" si="576"/>
        <v>0</v>
      </c>
      <c r="AD249" s="5">
        <f t="shared" ca="1" si="577"/>
        <v>0</v>
      </c>
      <c r="AE249" s="5">
        <f t="shared" ca="1" si="578"/>
        <v>0</v>
      </c>
      <c r="AF249" s="5">
        <f t="shared" ca="1" si="579"/>
        <v>0</v>
      </c>
      <c r="AG249" s="5">
        <f t="shared" ca="1" si="580"/>
        <v>0</v>
      </c>
      <c r="AI249" s="5">
        <f t="shared" ca="1" si="581"/>
        <v>0</v>
      </c>
      <c r="AJ249" s="5">
        <f t="shared" ca="1" si="581"/>
        <v>0</v>
      </c>
      <c r="AL249" s="5">
        <f t="shared" ca="1" si="582"/>
        <v>0</v>
      </c>
      <c r="AM249" s="5">
        <f t="shared" ca="1" si="582"/>
        <v>0</v>
      </c>
    </row>
    <row r="250" spans="2:39" hidden="1" outlineLevel="2" x14ac:dyDescent="0.3">
      <c r="C250" s="35" t="s">
        <v>102</v>
      </c>
      <c r="D250" s="35"/>
      <c r="E250" s="35"/>
      <c r="F250" s="35"/>
      <c r="G250" s="35"/>
      <c r="H250" s="35" t="str">
        <f t="shared" si="556"/>
        <v>£</v>
      </c>
      <c r="I250" s="41"/>
      <c r="J250" s="35">
        <f>SUM(J243:J249)</f>
        <v>0</v>
      </c>
      <c r="K250" s="35">
        <f t="shared" ref="K250" ca="1" si="587">SUM(K243:K249)</f>
        <v>0</v>
      </c>
      <c r="L250" s="35">
        <f t="shared" ref="L250" ca="1" si="588">SUM(L243:L249)</f>
        <v>0</v>
      </c>
      <c r="M250" s="35">
        <f t="shared" ref="M250" ca="1" si="589">SUM(M243:M249)</f>
        <v>0</v>
      </c>
      <c r="N250" s="35">
        <f t="shared" ref="N250" ca="1" si="590">SUM(N243:N249)</f>
        <v>0</v>
      </c>
      <c r="O250" s="35">
        <f t="shared" ref="O250" ca="1" si="591">SUM(O243:O249)</f>
        <v>0</v>
      </c>
      <c r="P250" s="35">
        <f t="shared" ref="P250" ca="1" si="592">SUM(P243:P249)</f>
        <v>0</v>
      </c>
      <c r="Q250" s="35">
        <f t="shared" ref="Q250" ca="1" si="593">SUM(Q243:Q249)</f>
        <v>0</v>
      </c>
      <c r="R250" s="35">
        <f t="shared" ref="R250" ca="1" si="594">SUM(R243:R249)</f>
        <v>0</v>
      </c>
      <c r="S250" s="35">
        <f t="shared" ref="S250" ca="1" si="595">SUM(S243:S249)</f>
        <v>0</v>
      </c>
      <c r="T250" s="35">
        <f t="shared" ref="T250" ca="1" si="596">SUM(T243:T249)</f>
        <v>0</v>
      </c>
      <c r="U250" s="41">
        <f t="shared" ref="U250" ca="1" si="597">SUM(U243:U249)</f>
        <v>-6820</v>
      </c>
      <c r="V250" s="35">
        <f t="shared" ref="V250" ca="1" si="598">SUM(V243:V249)</f>
        <v>0</v>
      </c>
      <c r="W250" s="35">
        <f t="shared" ref="W250" ca="1" si="599">SUM(W243:W249)</f>
        <v>0</v>
      </c>
      <c r="X250" s="35">
        <f t="shared" ref="X250" ca="1" si="600">SUM(X243:X249)</f>
        <v>0</v>
      </c>
      <c r="Y250" s="35">
        <f t="shared" ref="Y250" ca="1" si="601">SUM(Y243:Y249)</f>
        <v>0</v>
      </c>
      <c r="Z250" s="35">
        <f t="shared" ref="Z250" ca="1" si="602">SUM(Z243:Z249)</f>
        <v>0</v>
      </c>
      <c r="AA250" s="35">
        <f t="shared" ref="AA250" ca="1" si="603">SUM(AA243:AA249)</f>
        <v>0</v>
      </c>
      <c r="AB250" s="35">
        <f t="shared" ref="AB250" ca="1" si="604">SUM(AB243:AB249)</f>
        <v>0</v>
      </c>
      <c r="AC250" s="35">
        <f t="shared" ref="AC250" ca="1" si="605">SUM(AC243:AC249)</f>
        <v>0</v>
      </c>
      <c r="AD250" s="35">
        <f t="shared" ref="AD250" ca="1" si="606">SUM(AD243:AD249)</f>
        <v>0</v>
      </c>
      <c r="AE250" s="35">
        <f t="shared" ref="AE250" ca="1" si="607">SUM(AE243:AE249)</f>
        <v>0</v>
      </c>
      <c r="AF250" s="35">
        <f t="shared" ref="AF250" ca="1" si="608">SUM(AF243:AF249)</f>
        <v>0</v>
      </c>
      <c r="AG250" s="35">
        <f t="shared" ref="AG250" ca="1" si="609">SUM(AG243:AG249)</f>
        <v>-11039.999999999998</v>
      </c>
      <c r="AI250" s="35">
        <f t="shared" ca="1" si="581"/>
        <v>0</v>
      </c>
      <c r="AJ250" s="35">
        <f t="shared" ca="1" si="581"/>
        <v>0</v>
      </c>
      <c r="AL250" s="35">
        <f t="shared" ca="1" si="582"/>
        <v>0</v>
      </c>
      <c r="AM250" s="35">
        <f t="shared" ca="1" si="582"/>
        <v>0</v>
      </c>
    </row>
    <row r="251" spans="2:39" hidden="1" outlineLevel="2" x14ac:dyDescent="0.3">
      <c r="I251" s="14"/>
      <c r="U251" s="14"/>
    </row>
    <row r="252" spans="2:39" hidden="1" outlineLevel="2" x14ac:dyDescent="0.3">
      <c r="B252" s="55">
        <f ca="1">IFERROR(OFFSET(B252,-1,0)+1,1)</f>
        <v>1</v>
      </c>
      <c r="C252" s="37" t="str">
        <f ca="1">OFFSET('2. Participants'!$B$36,B252,0)</f>
        <v>Clients</v>
      </c>
      <c r="H252" s="5" t="str">
        <f t="shared" ref="H252:H259" si="610">currency</f>
        <v>£</v>
      </c>
      <c r="I252" s="14"/>
      <c r="J252" s="5">
        <f t="shared" ref="J252" ca="1" si="611">J279*token_index</f>
        <v>0</v>
      </c>
      <c r="K252" s="5">
        <f t="shared" ref="K252:AG252" ca="1" si="612">K279*token_index</f>
        <v>0</v>
      </c>
      <c r="L252" s="5">
        <f t="shared" ca="1" si="612"/>
        <v>0</v>
      </c>
      <c r="M252" s="5">
        <f t="shared" ca="1" si="612"/>
        <v>0</v>
      </c>
      <c r="N252" s="5">
        <f t="shared" ca="1" si="612"/>
        <v>0</v>
      </c>
      <c r="O252" s="5">
        <f t="shared" ca="1" si="612"/>
        <v>0</v>
      </c>
      <c r="P252" s="5">
        <f t="shared" ca="1" si="612"/>
        <v>0</v>
      </c>
      <c r="Q252" s="5">
        <f t="shared" ca="1" si="612"/>
        <v>0</v>
      </c>
      <c r="R252" s="5">
        <f t="shared" ca="1" si="612"/>
        <v>0</v>
      </c>
      <c r="S252" s="5">
        <f t="shared" ca="1" si="612"/>
        <v>0</v>
      </c>
      <c r="T252" s="5">
        <f t="shared" ca="1" si="612"/>
        <v>0</v>
      </c>
      <c r="U252" s="14">
        <f t="shared" ca="1" si="612"/>
        <v>0</v>
      </c>
      <c r="V252" s="5">
        <f t="shared" ca="1" si="612"/>
        <v>0</v>
      </c>
      <c r="W252" s="5">
        <f t="shared" ca="1" si="612"/>
        <v>0</v>
      </c>
      <c r="X252" s="5">
        <f t="shared" ca="1" si="612"/>
        <v>0</v>
      </c>
      <c r="Y252" s="5">
        <f t="shared" ca="1" si="612"/>
        <v>0</v>
      </c>
      <c r="Z252" s="5">
        <f t="shared" ca="1" si="612"/>
        <v>0</v>
      </c>
      <c r="AA252" s="5">
        <f t="shared" ca="1" si="612"/>
        <v>0</v>
      </c>
      <c r="AB252" s="5">
        <f t="shared" ca="1" si="612"/>
        <v>0</v>
      </c>
      <c r="AC252" s="5">
        <f t="shared" ca="1" si="612"/>
        <v>0</v>
      </c>
      <c r="AD252" s="5">
        <f t="shared" ca="1" si="612"/>
        <v>0</v>
      </c>
      <c r="AE252" s="5">
        <f t="shared" ca="1" si="612"/>
        <v>0</v>
      </c>
      <c r="AF252" s="5">
        <f t="shared" ca="1" si="612"/>
        <v>0</v>
      </c>
      <c r="AG252" s="5">
        <f t="shared" ca="1" si="612"/>
        <v>0</v>
      </c>
      <c r="AI252" s="5">
        <f t="shared" ref="AI252:AI259" ca="1" si="613">SUM(J252:U252)</f>
        <v>0</v>
      </c>
      <c r="AJ252" s="5">
        <f t="shared" ref="AJ252:AJ259" ca="1" si="614">SUM(V252:AG252)</f>
        <v>0</v>
      </c>
      <c r="AL252" s="5">
        <f t="shared" ref="AL252:AL254" ca="1" si="615">AI252/12</f>
        <v>0</v>
      </c>
      <c r="AM252" s="5">
        <f t="shared" ref="AM252:AM259" ca="1" si="616">AJ252/12</f>
        <v>0</v>
      </c>
    </row>
    <row r="253" spans="2:39" hidden="1" outlineLevel="2" x14ac:dyDescent="0.3">
      <c r="B253" s="55">
        <f t="shared" ref="B253:B258" ca="1" si="617">IFERROR(OFFSET(B253,-1,0)+1,1)</f>
        <v>2</v>
      </c>
      <c r="C253" s="37" t="str">
        <f ca="1">OFFSET('2. Participants'!$B$36,B253,0)</f>
        <v>Rebecca</v>
      </c>
      <c r="H253" s="5" t="str">
        <f t="shared" si="610"/>
        <v>£</v>
      </c>
      <c r="I253" s="14"/>
      <c r="J253" s="5">
        <f t="shared" ref="J253:AG253" ca="1" si="618">J280*token_index</f>
        <v>19113.2</v>
      </c>
      <c r="K253" s="5">
        <f t="shared" ca="1" si="618"/>
        <v>22585.140718120372</v>
      </c>
      <c r="L253" s="5">
        <f t="shared" ca="1" si="618"/>
        <v>26122.2472120653</v>
      </c>
      <c r="M253" s="5">
        <f t="shared" ca="1" si="618"/>
        <v>29552.323928891412</v>
      </c>
      <c r="N253" s="5">
        <f t="shared" ca="1" si="618"/>
        <v>32752.705414394462</v>
      </c>
      <c r="O253" s="5">
        <f t="shared" ca="1" si="618"/>
        <v>35888.555899384381</v>
      </c>
      <c r="P253" s="5">
        <f t="shared" ca="1" si="618"/>
        <v>39013.492400022602</v>
      </c>
      <c r="Q253" s="5">
        <f t="shared" ca="1" si="618"/>
        <v>42152.597208504892</v>
      </c>
      <c r="R253" s="5">
        <f t="shared" ca="1" si="618"/>
        <v>45319.926220539273</v>
      </c>
      <c r="S253" s="5">
        <f t="shared" ca="1" si="618"/>
        <v>48524.343080768384</v>
      </c>
      <c r="T253" s="5">
        <f t="shared" ca="1" si="618"/>
        <v>51771.95104628941</v>
      </c>
      <c r="U253" s="14">
        <f t="shared" ca="1" si="618"/>
        <v>50289.643897861773</v>
      </c>
      <c r="V253" s="5">
        <f t="shared" ca="1" si="618"/>
        <v>53546.507424714488</v>
      </c>
      <c r="W253" s="5">
        <f t="shared" ca="1" si="618"/>
        <v>56855.816112743545</v>
      </c>
      <c r="X253" s="5">
        <f t="shared" ca="1" si="618"/>
        <v>60220.019437688861</v>
      </c>
      <c r="Y253" s="5">
        <f t="shared" ca="1" si="618"/>
        <v>63641.280307239831</v>
      </c>
      <c r="Z253" s="5">
        <f t="shared" ca="1" si="618"/>
        <v>67121.561993763331</v>
      </c>
      <c r="AA253" s="5">
        <f t="shared" ca="1" si="618"/>
        <v>70662.68696497826</v>
      </c>
      <c r="AB253" s="5">
        <f t="shared" ca="1" si="618"/>
        <v>74266.377836485452</v>
      </c>
      <c r="AC253" s="5">
        <f t="shared" ca="1" si="618"/>
        <v>77934.286595053753</v>
      </c>
      <c r="AD253" s="5">
        <f t="shared" ca="1" si="618"/>
        <v>81668.015918829071</v>
      </c>
      <c r="AE253" s="5">
        <f t="shared" ca="1" si="618"/>
        <v>85469.135046838419</v>
      </c>
      <c r="AF253" s="5">
        <f t="shared" ca="1" si="618"/>
        <v>89339.19181104</v>
      </c>
      <c r="AG253" s="5">
        <f t="shared" ca="1" si="618"/>
        <v>85953.40964301207</v>
      </c>
      <c r="AI253" s="5">
        <f t="shared" ca="1" si="613"/>
        <v>443086.12702684221</v>
      </c>
      <c r="AJ253" s="5">
        <f t="shared" ca="1" si="614"/>
        <v>866678.28909238719</v>
      </c>
      <c r="AL253" s="5">
        <f t="shared" ca="1" si="615"/>
        <v>36923.84391890352</v>
      </c>
      <c r="AM253" s="5">
        <f t="shared" ca="1" si="616"/>
        <v>72223.190757698932</v>
      </c>
    </row>
    <row r="254" spans="2:39" hidden="1" outlineLevel="2" x14ac:dyDescent="0.3">
      <c r="B254" s="55">
        <f t="shared" ca="1" si="617"/>
        <v>3</v>
      </c>
      <c r="C254" s="37" t="str">
        <f ca="1">OFFSET('2. Participants'!$B$36,B254,0)</f>
        <v>Kate</v>
      </c>
      <c r="H254" s="5" t="str">
        <f t="shared" si="610"/>
        <v>£</v>
      </c>
      <c r="I254" s="14"/>
      <c r="J254" s="5">
        <f t="shared" ref="J254:AG254" ca="1" si="619">J281*token_index</f>
        <v>1085.28</v>
      </c>
      <c r="K254" s="5">
        <f t="shared" ca="1" si="619"/>
        <v>2190.9299080510677</v>
      </c>
      <c r="L254" s="5">
        <f t="shared" ca="1" si="619"/>
        <v>3317.3320523579155</v>
      </c>
      <c r="M254" s="5">
        <f t="shared" ca="1" si="619"/>
        <v>4395.5084704780247</v>
      </c>
      <c r="N254" s="5">
        <f t="shared" ca="1" si="619"/>
        <v>5376.2913673942767</v>
      </c>
      <c r="O254" s="5">
        <f t="shared" ca="1" si="619"/>
        <v>6325.6429148875886</v>
      </c>
      <c r="P254" s="5">
        <f t="shared" ca="1" si="619"/>
        <v>7264.9044558749629</v>
      </c>
      <c r="Q254" s="5">
        <f t="shared" ca="1" si="619"/>
        <v>8204.001464213854</v>
      </c>
      <c r="R254" s="5">
        <f t="shared" ca="1" si="619"/>
        <v>9148.4468385400687</v>
      </c>
      <c r="S254" s="5">
        <f t="shared" ca="1" si="619"/>
        <v>10101.674522586116</v>
      </c>
      <c r="T254" s="5">
        <f t="shared" ca="1" si="619"/>
        <v>11066.012212028165</v>
      </c>
      <c r="U254" s="14">
        <f t="shared" ca="1" si="619"/>
        <v>11021.954745770503</v>
      </c>
      <c r="V254" s="5">
        <f t="shared" ca="1" si="619"/>
        <v>11994.014283618153</v>
      </c>
      <c r="W254" s="5">
        <f t="shared" ca="1" si="619"/>
        <v>12980.845155116074</v>
      </c>
      <c r="X254" s="5">
        <f t="shared" ca="1" si="619"/>
        <v>13983.310654783918</v>
      </c>
      <c r="Y254" s="5">
        <f t="shared" ca="1" si="619"/>
        <v>15002.157263381032</v>
      </c>
      <c r="Z254" s="5">
        <f t="shared" ca="1" si="619"/>
        <v>16038.049379957894</v>
      </c>
      <c r="AA254" s="5">
        <f t="shared" ca="1" si="619"/>
        <v>17091.592812315885</v>
      </c>
      <c r="AB254" s="5">
        <f t="shared" ca="1" si="619"/>
        <v>18163.351115424477</v>
      </c>
      <c r="AC254" s="5">
        <f t="shared" ca="1" si="619"/>
        <v>19253.857237341421</v>
      </c>
      <c r="AD254" s="5">
        <f t="shared" ca="1" si="619"/>
        <v>20363.622003087643</v>
      </c>
      <c r="AE254" s="5">
        <f t="shared" ca="1" si="619"/>
        <v>21493.140417410308</v>
      </c>
      <c r="AF254" s="5">
        <f t="shared" ca="1" si="619"/>
        <v>22642.896431719106</v>
      </c>
      <c r="AG254" s="5">
        <f t="shared" ca="1" si="619"/>
        <v>21956.522746524355</v>
      </c>
      <c r="AI254" s="5">
        <f t="shared" ca="1" si="613"/>
        <v>79497.978952182544</v>
      </c>
      <c r="AJ254" s="5">
        <f t="shared" ca="1" si="614"/>
        <v>210963.35950068026</v>
      </c>
      <c r="AL254" s="5">
        <f t="shared" ca="1" si="615"/>
        <v>6624.8315793485453</v>
      </c>
      <c r="AM254" s="5">
        <f t="shared" ca="1" si="616"/>
        <v>17580.279958390023</v>
      </c>
    </row>
    <row r="255" spans="2:39" hidden="1" outlineLevel="2" x14ac:dyDescent="0.3">
      <c r="B255" s="55">
        <f t="shared" ca="1" si="617"/>
        <v>4</v>
      </c>
      <c r="C255" s="37" t="str">
        <f ca="1">OFFSET('2. Participants'!$B$36,B255,0)</f>
        <v>Andrew</v>
      </c>
      <c r="H255" s="5" t="str">
        <f t="shared" si="610"/>
        <v>£</v>
      </c>
      <c r="I255" s="14"/>
      <c r="J255" s="5">
        <f t="shared" ref="J255:AG255" ca="1" si="620">J282*token_index</f>
        <v>1085.28</v>
      </c>
      <c r="K255" s="5">
        <f t="shared" ca="1" si="620"/>
        <v>2190.9299080510677</v>
      </c>
      <c r="L255" s="5">
        <f t="shared" ca="1" si="620"/>
        <v>3317.3320523579155</v>
      </c>
      <c r="M255" s="5">
        <f t="shared" ca="1" si="620"/>
        <v>4395.5084704780247</v>
      </c>
      <c r="N255" s="5">
        <f t="shared" ca="1" si="620"/>
        <v>5376.2913673942767</v>
      </c>
      <c r="O255" s="5">
        <f t="shared" ca="1" si="620"/>
        <v>6325.6429148875886</v>
      </c>
      <c r="P255" s="5">
        <f t="shared" ca="1" si="620"/>
        <v>7264.9044558749629</v>
      </c>
      <c r="Q255" s="5">
        <f t="shared" ca="1" si="620"/>
        <v>8204.001464213854</v>
      </c>
      <c r="R255" s="5">
        <f t="shared" ca="1" si="620"/>
        <v>9148.4468385400687</v>
      </c>
      <c r="S255" s="5">
        <f t="shared" ca="1" si="620"/>
        <v>10101.674522586116</v>
      </c>
      <c r="T255" s="5">
        <f t="shared" ca="1" si="620"/>
        <v>11066.012212028165</v>
      </c>
      <c r="U255" s="14">
        <f t="shared" ca="1" si="620"/>
        <v>11021.954745770503</v>
      </c>
      <c r="V255" s="5">
        <f t="shared" ca="1" si="620"/>
        <v>11994.014283618153</v>
      </c>
      <c r="W255" s="5">
        <f t="shared" ca="1" si="620"/>
        <v>12980.845155116074</v>
      </c>
      <c r="X255" s="5">
        <f t="shared" ca="1" si="620"/>
        <v>13983.310654783918</v>
      </c>
      <c r="Y255" s="5">
        <f t="shared" ca="1" si="620"/>
        <v>15002.157263381032</v>
      </c>
      <c r="Z255" s="5">
        <f t="shared" ca="1" si="620"/>
        <v>16038.049379957894</v>
      </c>
      <c r="AA255" s="5">
        <f t="shared" ca="1" si="620"/>
        <v>17091.592812315885</v>
      </c>
      <c r="AB255" s="5">
        <f t="shared" ca="1" si="620"/>
        <v>18163.351115424477</v>
      </c>
      <c r="AC255" s="5">
        <f t="shared" ca="1" si="620"/>
        <v>19253.857237341421</v>
      </c>
      <c r="AD255" s="5">
        <f t="shared" ca="1" si="620"/>
        <v>20363.622003087643</v>
      </c>
      <c r="AE255" s="5">
        <f t="shared" ca="1" si="620"/>
        <v>21493.140417410308</v>
      </c>
      <c r="AF255" s="5">
        <f t="shared" ca="1" si="620"/>
        <v>22642.896431719106</v>
      </c>
      <c r="AG255" s="5">
        <f t="shared" ca="1" si="620"/>
        <v>21956.522746524355</v>
      </c>
      <c r="AI255" s="5">
        <f t="shared" ca="1" si="613"/>
        <v>79497.978952182544</v>
      </c>
      <c r="AJ255" s="5">
        <f t="shared" ca="1" si="614"/>
        <v>210963.35950068026</v>
      </c>
      <c r="AL255" s="5">
        <f t="shared" ref="AL255:AL259" ca="1" si="621">AI255/12</f>
        <v>6624.8315793485453</v>
      </c>
      <c r="AM255" s="5">
        <f t="shared" ca="1" si="616"/>
        <v>17580.279958390023</v>
      </c>
    </row>
    <row r="256" spans="2:39" hidden="1" outlineLevel="2" x14ac:dyDescent="0.3">
      <c r="B256" s="55">
        <f t="shared" ca="1" si="617"/>
        <v>5</v>
      </c>
      <c r="C256" s="37" t="str">
        <f ca="1">OFFSET('2. Participants'!$B$36,B256,0)</f>
        <v>Suppliers</v>
      </c>
      <c r="H256" s="5" t="str">
        <f t="shared" si="610"/>
        <v>£</v>
      </c>
      <c r="I256" s="14"/>
      <c r="J256" s="5">
        <f t="shared" ref="J256:AG256" ca="1" si="622">J283*token_index</f>
        <v>0</v>
      </c>
      <c r="K256" s="5">
        <f t="shared" ca="1" si="622"/>
        <v>0</v>
      </c>
      <c r="L256" s="5">
        <f t="shared" ca="1" si="622"/>
        <v>0</v>
      </c>
      <c r="M256" s="5">
        <f t="shared" ca="1" si="622"/>
        <v>0</v>
      </c>
      <c r="N256" s="5">
        <f t="shared" ca="1" si="622"/>
        <v>0</v>
      </c>
      <c r="O256" s="5">
        <f t="shared" ca="1" si="622"/>
        <v>0</v>
      </c>
      <c r="P256" s="5">
        <f t="shared" ca="1" si="622"/>
        <v>0</v>
      </c>
      <c r="Q256" s="5">
        <f t="shared" ca="1" si="622"/>
        <v>0</v>
      </c>
      <c r="R256" s="5">
        <f t="shared" ca="1" si="622"/>
        <v>0</v>
      </c>
      <c r="S256" s="5">
        <f t="shared" ca="1" si="622"/>
        <v>0</v>
      </c>
      <c r="T256" s="5">
        <f t="shared" ca="1" si="622"/>
        <v>0</v>
      </c>
      <c r="U256" s="14">
        <f t="shared" ca="1" si="622"/>
        <v>0</v>
      </c>
      <c r="V256" s="5">
        <f t="shared" ca="1" si="622"/>
        <v>0</v>
      </c>
      <c r="W256" s="5">
        <f t="shared" ca="1" si="622"/>
        <v>0</v>
      </c>
      <c r="X256" s="5">
        <f t="shared" ca="1" si="622"/>
        <v>0</v>
      </c>
      <c r="Y256" s="5">
        <f t="shared" ca="1" si="622"/>
        <v>0</v>
      </c>
      <c r="Z256" s="5">
        <f t="shared" ca="1" si="622"/>
        <v>0</v>
      </c>
      <c r="AA256" s="5">
        <f t="shared" ca="1" si="622"/>
        <v>0</v>
      </c>
      <c r="AB256" s="5">
        <f t="shared" ca="1" si="622"/>
        <v>0</v>
      </c>
      <c r="AC256" s="5">
        <f t="shared" ca="1" si="622"/>
        <v>0</v>
      </c>
      <c r="AD256" s="5">
        <f t="shared" ca="1" si="622"/>
        <v>0</v>
      </c>
      <c r="AE256" s="5">
        <f t="shared" ca="1" si="622"/>
        <v>0</v>
      </c>
      <c r="AF256" s="5">
        <f t="shared" ca="1" si="622"/>
        <v>0</v>
      </c>
      <c r="AG256" s="5">
        <f t="shared" ca="1" si="622"/>
        <v>0</v>
      </c>
      <c r="AI256" s="5">
        <f t="shared" ca="1" si="613"/>
        <v>0</v>
      </c>
      <c r="AJ256" s="5">
        <f t="shared" ca="1" si="614"/>
        <v>0</v>
      </c>
      <c r="AL256" s="5">
        <f t="shared" ca="1" si="621"/>
        <v>0</v>
      </c>
      <c r="AM256" s="5">
        <f t="shared" ca="1" si="616"/>
        <v>0</v>
      </c>
    </row>
    <row r="257" spans="2:39" hidden="1" outlineLevel="2" x14ac:dyDescent="0.3">
      <c r="B257" s="55">
        <f t="shared" ca="1" si="617"/>
        <v>6</v>
      </c>
      <c r="C257" s="37">
        <f ca="1">OFFSET('2. Participants'!$B$36,B257,0)</f>
        <v>0</v>
      </c>
      <c r="H257" s="5" t="str">
        <f t="shared" si="610"/>
        <v>£</v>
      </c>
      <c r="I257" s="14"/>
      <c r="J257" s="5">
        <f t="shared" ref="J257:AG257" ca="1" si="623">J284*token_index</f>
        <v>0</v>
      </c>
      <c r="K257" s="5">
        <f t="shared" ca="1" si="623"/>
        <v>0</v>
      </c>
      <c r="L257" s="5">
        <f t="shared" ca="1" si="623"/>
        <v>0</v>
      </c>
      <c r="M257" s="5">
        <f t="shared" ca="1" si="623"/>
        <v>0</v>
      </c>
      <c r="N257" s="5">
        <f t="shared" ca="1" si="623"/>
        <v>0</v>
      </c>
      <c r="O257" s="5">
        <f t="shared" ca="1" si="623"/>
        <v>0</v>
      </c>
      <c r="P257" s="5">
        <f t="shared" ca="1" si="623"/>
        <v>0</v>
      </c>
      <c r="Q257" s="5">
        <f t="shared" ca="1" si="623"/>
        <v>0</v>
      </c>
      <c r="R257" s="5">
        <f t="shared" ca="1" si="623"/>
        <v>0</v>
      </c>
      <c r="S257" s="5">
        <f t="shared" ca="1" si="623"/>
        <v>0</v>
      </c>
      <c r="T257" s="5">
        <f t="shared" ca="1" si="623"/>
        <v>0</v>
      </c>
      <c r="U257" s="14">
        <f t="shared" ca="1" si="623"/>
        <v>0</v>
      </c>
      <c r="V257" s="5">
        <f t="shared" ca="1" si="623"/>
        <v>0</v>
      </c>
      <c r="W257" s="5">
        <f t="shared" ca="1" si="623"/>
        <v>0</v>
      </c>
      <c r="X257" s="5">
        <f t="shared" ca="1" si="623"/>
        <v>0</v>
      </c>
      <c r="Y257" s="5">
        <f t="shared" ca="1" si="623"/>
        <v>0</v>
      </c>
      <c r="Z257" s="5">
        <f t="shared" ca="1" si="623"/>
        <v>0</v>
      </c>
      <c r="AA257" s="5">
        <f t="shared" ca="1" si="623"/>
        <v>0</v>
      </c>
      <c r="AB257" s="5">
        <f t="shared" ca="1" si="623"/>
        <v>0</v>
      </c>
      <c r="AC257" s="5">
        <f t="shared" ca="1" si="623"/>
        <v>0</v>
      </c>
      <c r="AD257" s="5">
        <f t="shared" ca="1" si="623"/>
        <v>0</v>
      </c>
      <c r="AE257" s="5">
        <f t="shared" ca="1" si="623"/>
        <v>0</v>
      </c>
      <c r="AF257" s="5">
        <f t="shared" ca="1" si="623"/>
        <v>0</v>
      </c>
      <c r="AG257" s="5">
        <f t="shared" ca="1" si="623"/>
        <v>0</v>
      </c>
      <c r="AI257" s="5">
        <f t="shared" ref="AI257" ca="1" si="624">SUM(J257:U257)</f>
        <v>0</v>
      </c>
      <c r="AJ257" s="5">
        <f t="shared" ref="AJ257" ca="1" si="625">SUM(V257:AG257)</f>
        <v>0</v>
      </c>
      <c r="AL257" s="5">
        <f t="shared" ref="AL257" ca="1" si="626">AI257/12</f>
        <v>0</v>
      </c>
      <c r="AM257" s="5">
        <f t="shared" ref="AM257" ca="1" si="627">AJ257/12</f>
        <v>0</v>
      </c>
    </row>
    <row r="258" spans="2:39" hidden="1" outlineLevel="2" x14ac:dyDescent="0.3">
      <c r="B258" s="55">
        <f t="shared" ca="1" si="617"/>
        <v>7</v>
      </c>
      <c r="C258" s="37">
        <f ca="1">OFFSET('2. Participants'!$B$36,B258,0)</f>
        <v>0</v>
      </c>
      <c r="H258" s="5" t="str">
        <f t="shared" si="610"/>
        <v>£</v>
      </c>
      <c r="I258" s="14"/>
      <c r="J258" s="5">
        <f t="shared" ref="J258:AG258" ca="1" si="628">J285*token_index</f>
        <v>0</v>
      </c>
      <c r="K258" s="5">
        <f t="shared" ca="1" si="628"/>
        <v>0</v>
      </c>
      <c r="L258" s="5">
        <f t="shared" ca="1" si="628"/>
        <v>0</v>
      </c>
      <c r="M258" s="5">
        <f t="shared" ca="1" si="628"/>
        <v>0</v>
      </c>
      <c r="N258" s="5">
        <f t="shared" ca="1" si="628"/>
        <v>0</v>
      </c>
      <c r="O258" s="5">
        <f t="shared" ca="1" si="628"/>
        <v>0</v>
      </c>
      <c r="P258" s="5">
        <f t="shared" ca="1" si="628"/>
        <v>0</v>
      </c>
      <c r="Q258" s="5">
        <f t="shared" ca="1" si="628"/>
        <v>0</v>
      </c>
      <c r="R258" s="5">
        <f t="shared" ca="1" si="628"/>
        <v>0</v>
      </c>
      <c r="S258" s="5">
        <f t="shared" ca="1" si="628"/>
        <v>0</v>
      </c>
      <c r="T258" s="5">
        <f t="shared" ca="1" si="628"/>
        <v>0</v>
      </c>
      <c r="U258" s="14">
        <f t="shared" ca="1" si="628"/>
        <v>0</v>
      </c>
      <c r="V258" s="5">
        <f t="shared" ca="1" si="628"/>
        <v>0</v>
      </c>
      <c r="W258" s="5">
        <f t="shared" ca="1" si="628"/>
        <v>0</v>
      </c>
      <c r="X258" s="5">
        <f t="shared" ca="1" si="628"/>
        <v>0</v>
      </c>
      <c r="Y258" s="5">
        <f t="shared" ca="1" si="628"/>
        <v>0</v>
      </c>
      <c r="Z258" s="5">
        <f t="shared" ca="1" si="628"/>
        <v>0</v>
      </c>
      <c r="AA258" s="5">
        <f t="shared" ca="1" si="628"/>
        <v>0</v>
      </c>
      <c r="AB258" s="5">
        <f t="shared" ca="1" si="628"/>
        <v>0</v>
      </c>
      <c r="AC258" s="5">
        <f t="shared" ca="1" si="628"/>
        <v>0</v>
      </c>
      <c r="AD258" s="5">
        <f t="shared" ca="1" si="628"/>
        <v>0</v>
      </c>
      <c r="AE258" s="5">
        <f t="shared" ca="1" si="628"/>
        <v>0</v>
      </c>
      <c r="AF258" s="5">
        <f t="shared" ca="1" si="628"/>
        <v>0</v>
      </c>
      <c r="AG258" s="5">
        <f t="shared" ca="1" si="628"/>
        <v>0</v>
      </c>
      <c r="AI258" s="5">
        <f t="shared" ca="1" si="613"/>
        <v>0</v>
      </c>
      <c r="AJ258" s="5">
        <f t="shared" ca="1" si="614"/>
        <v>0</v>
      </c>
      <c r="AL258" s="5">
        <f t="shared" ca="1" si="621"/>
        <v>0</v>
      </c>
      <c r="AM258" s="5">
        <f t="shared" ca="1" si="616"/>
        <v>0</v>
      </c>
    </row>
    <row r="259" spans="2:39" hidden="1" outlineLevel="1" collapsed="1" x14ac:dyDescent="0.3">
      <c r="C259" s="141" t="s">
        <v>104</v>
      </c>
      <c r="D259" s="141"/>
      <c r="E259" s="141"/>
      <c r="F259" s="141"/>
      <c r="G259" s="141"/>
      <c r="H259" s="141" t="str">
        <f t="shared" si="610"/>
        <v>£</v>
      </c>
      <c r="I259" s="142"/>
      <c r="J259" s="141">
        <f ca="1">SUM(J252:J258)</f>
        <v>21283.759999999998</v>
      </c>
      <c r="K259" s="141">
        <f t="shared" ref="K259" ca="1" si="629">SUM(K252:K258)</f>
        <v>26967.000534222509</v>
      </c>
      <c r="L259" s="141">
        <f t="shared" ref="L259" ca="1" si="630">SUM(L252:L258)</f>
        <v>32756.911316781134</v>
      </c>
      <c r="M259" s="141">
        <f t="shared" ref="M259" ca="1" si="631">SUM(M252:M258)</f>
        <v>38343.34086984746</v>
      </c>
      <c r="N259" s="141">
        <f t="shared" ref="N259" ca="1" si="632">SUM(N252:N258)</f>
        <v>43505.288149183012</v>
      </c>
      <c r="O259" s="141">
        <f t="shared" ref="O259" ca="1" si="633">SUM(O252:O258)</f>
        <v>48539.841729159562</v>
      </c>
      <c r="P259" s="141">
        <f t="shared" ref="P259" ca="1" si="634">SUM(P252:P258)</f>
        <v>53543.30131177252</v>
      </c>
      <c r="Q259" s="141">
        <f t="shared" ref="Q259" ca="1" si="635">SUM(Q252:Q258)</f>
        <v>58560.600136932604</v>
      </c>
      <c r="R259" s="141">
        <f t="shared" ref="R259" ca="1" si="636">SUM(R252:R258)</f>
        <v>63616.819897619411</v>
      </c>
      <c r="S259" s="141">
        <f t="shared" ref="S259" ca="1" si="637">SUM(S252:S258)</f>
        <v>68727.692125940608</v>
      </c>
      <c r="T259" s="141">
        <f t="shared" ref="T259" ca="1" si="638">SUM(T252:T258)</f>
        <v>73903.975470345744</v>
      </c>
      <c r="U259" s="142">
        <f t="shared" ref="U259" ca="1" si="639">SUM(U252:U258)</f>
        <v>72333.553389402776</v>
      </c>
      <c r="V259" s="141">
        <f t="shared" ref="V259" ca="1" si="640">SUM(V252:V258)</f>
        <v>77534.53599195079</v>
      </c>
      <c r="W259" s="141">
        <f t="shared" ref="W259" ca="1" si="641">SUM(W252:W258)</f>
        <v>82817.506422975683</v>
      </c>
      <c r="X259" s="141">
        <f t="shared" ref="X259" ca="1" si="642">SUM(X252:X258)</f>
        <v>88186.640747256693</v>
      </c>
      <c r="Y259" s="141">
        <f t="shared" ref="Y259" ca="1" si="643">SUM(Y252:Y258)</f>
        <v>93645.594834001895</v>
      </c>
      <c r="Z259" s="141">
        <f t="shared" ref="Z259" ca="1" si="644">SUM(Z252:Z258)</f>
        <v>99197.660753679127</v>
      </c>
      <c r="AA259" s="141">
        <f t="shared" ref="AA259" ca="1" si="645">SUM(AA252:AA258)</f>
        <v>104845.87258961002</v>
      </c>
      <c r="AB259" s="141">
        <f t="shared" ref="AB259" ca="1" si="646">SUM(AB252:AB258)</f>
        <v>110593.08006733441</v>
      </c>
      <c r="AC259" s="141">
        <f t="shared" ref="AC259" ca="1" si="647">SUM(AC252:AC258)</f>
        <v>116442.00106973659</v>
      </c>
      <c r="AD259" s="141">
        <f t="shared" ref="AD259" ca="1" si="648">SUM(AD252:AD258)</f>
        <v>122395.25992500436</v>
      </c>
      <c r="AE259" s="141">
        <f t="shared" ref="AE259" ca="1" si="649">SUM(AE252:AE258)</f>
        <v>128455.41588165904</v>
      </c>
      <c r="AF259" s="141">
        <f t="shared" ref="AF259" ca="1" si="650">SUM(AF252:AF258)</f>
        <v>134624.98467447821</v>
      </c>
      <c r="AG259" s="141">
        <f t="shared" ref="AG259" ca="1" si="651">SUM(AG252:AG258)</f>
        <v>129866.45513606077</v>
      </c>
      <c r="AI259" s="141">
        <f t="shared" ca="1" si="613"/>
        <v>602082.08493120736</v>
      </c>
      <c r="AJ259" s="141">
        <f t="shared" ca="1" si="614"/>
        <v>1288605.0080937473</v>
      </c>
      <c r="AL259" s="141">
        <f t="shared" ca="1" si="621"/>
        <v>50173.507077600611</v>
      </c>
      <c r="AM259" s="141">
        <f t="shared" ca="1" si="616"/>
        <v>107383.75067447894</v>
      </c>
    </row>
    <row r="260" spans="2:39" hidden="1" outlineLevel="2" x14ac:dyDescent="0.3">
      <c r="I260" s="14"/>
      <c r="U260" s="14"/>
    </row>
    <row r="261" spans="2:39" hidden="1" outlineLevel="2" x14ac:dyDescent="0.3">
      <c r="B261" s="55">
        <f ca="1">IFERROR(OFFSET(B261,-1,0)+1,1)</f>
        <v>1</v>
      </c>
      <c r="C261" s="37" t="str">
        <f ca="1">OFFSET('2. Participants'!$B$36,B261,0)</f>
        <v>Clients</v>
      </c>
      <c r="H261" s="5" t="s">
        <v>101</v>
      </c>
      <c r="I261" s="14"/>
      <c r="J261" s="5">
        <f t="shared" ref="J261" ca="1" si="652">+J234/token_index</f>
        <v>0</v>
      </c>
      <c r="K261" s="5">
        <f t="shared" ref="K261:AG261" ca="1" si="653">+K234/token_index</f>
        <v>0</v>
      </c>
      <c r="L261" s="5">
        <f t="shared" ca="1" si="653"/>
        <v>0</v>
      </c>
      <c r="M261" s="5">
        <f t="shared" ca="1" si="653"/>
        <v>0</v>
      </c>
      <c r="N261" s="5">
        <f t="shared" ca="1" si="653"/>
        <v>0</v>
      </c>
      <c r="O261" s="5">
        <f t="shared" ca="1" si="653"/>
        <v>0</v>
      </c>
      <c r="P261" s="5">
        <f t="shared" ca="1" si="653"/>
        <v>0</v>
      </c>
      <c r="Q261" s="5">
        <f t="shared" ca="1" si="653"/>
        <v>0</v>
      </c>
      <c r="R261" s="5">
        <f t="shared" ca="1" si="653"/>
        <v>0</v>
      </c>
      <c r="S261" s="5">
        <f t="shared" ca="1" si="653"/>
        <v>0</v>
      </c>
      <c r="T261" s="5">
        <f t="shared" ca="1" si="653"/>
        <v>0</v>
      </c>
      <c r="U261" s="14">
        <f t="shared" ca="1" si="653"/>
        <v>0</v>
      </c>
      <c r="V261" s="5">
        <f t="shared" ca="1" si="653"/>
        <v>0</v>
      </c>
      <c r="W261" s="5">
        <f t="shared" ca="1" si="653"/>
        <v>0</v>
      </c>
      <c r="X261" s="5">
        <f t="shared" ca="1" si="653"/>
        <v>0</v>
      </c>
      <c r="Y261" s="5">
        <f t="shared" ca="1" si="653"/>
        <v>0</v>
      </c>
      <c r="Z261" s="5">
        <f t="shared" ca="1" si="653"/>
        <v>0</v>
      </c>
      <c r="AA261" s="5">
        <f t="shared" ca="1" si="653"/>
        <v>0</v>
      </c>
      <c r="AB261" s="5">
        <f t="shared" ca="1" si="653"/>
        <v>0</v>
      </c>
      <c r="AC261" s="5">
        <f t="shared" ca="1" si="653"/>
        <v>0</v>
      </c>
      <c r="AD261" s="5">
        <f t="shared" ca="1" si="653"/>
        <v>0</v>
      </c>
      <c r="AE261" s="5">
        <f t="shared" ca="1" si="653"/>
        <v>0</v>
      </c>
      <c r="AF261" s="5">
        <f t="shared" ca="1" si="653"/>
        <v>0</v>
      </c>
      <c r="AG261" s="5">
        <f t="shared" ca="1" si="653"/>
        <v>0</v>
      </c>
      <c r="AI261" s="5">
        <f t="shared" ref="AI261:AI268" ca="1" si="654">SUM(J261:U261)</f>
        <v>0</v>
      </c>
      <c r="AJ261" s="5">
        <f t="shared" ref="AJ261:AJ268" ca="1" si="655">SUM(V261:AG261)</f>
        <v>0</v>
      </c>
      <c r="AL261" s="5">
        <f t="shared" ref="AL261:AL263" ca="1" si="656">AI261/12</f>
        <v>0</v>
      </c>
      <c r="AM261" s="5">
        <f t="shared" ref="AM261:AM263" ca="1" si="657">AJ261/12</f>
        <v>0</v>
      </c>
    </row>
    <row r="262" spans="2:39" hidden="1" outlineLevel="2" x14ac:dyDescent="0.3">
      <c r="B262" s="55">
        <f t="shared" ref="B262:B267" ca="1" si="658">IFERROR(OFFSET(B262,-1,0)+1,1)</f>
        <v>2</v>
      </c>
      <c r="C262" s="37" t="str">
        <f ca="1">OFFSET('2. Participants'!$B$36,B262,0)</f>
        <v>Rebecca</v>
      </c>
      <c r="H262" s="5" t="s">
        <v>101</v>
      </c>
      <c r="I262" s="14"/>
      <c r="J262" s="5">
        <f t="shared" ref="J262:AG262" ca="1" si="659">+J235/token_index</f>
        <v>19113.2</v>
      </c>
      <c r="K262" s="5">
        <f t="shared" ca="1" si="659"/>
        <v>3055.8440528029641</v>
      </c>
      <c r="L262" s="5">
        <f t="shared" ca="1" si="659"/>
        <v>2999.5448011856747</v>
      </c>
      <c r="M262" s="5">
        <f t="shared" ca="1" si="659"/>
        <v>2780.273528304167</v>
      </c>
      <c r="N262" s="5">
        <f t="shared" ca="1" si="659"/>
        <v>2456.0559621196089</v>
      </c>
      <c r="O262" s="5">
        <f t="shared" ca="1" si="659"/>
        <v>2297.2696818828049</v>
      </c>
      <c r="P262" s="5">
        <f t="shared" ca="1" si="659"/>
        <v>2192.5403921535385</v>
      </c>
      <c r="Q262" s="5">
        <f t="shared" ca="1" si="659"/>
        <v>2113.0911196261673</v>
      </c>
      <c r="R262" s="5">
        <f t="shared" ca="1" si="659"/>
        <v>2047.7089416112024</v>
      </c>
      <c r="S262" s="5">
        <f t="shared" ca="1" si="659"/>
        <v>1991.0682810622166</v>
      </c>
      <c r="T262" s="5">
        <f t="shared" ca="1" si="659"/>
        <v>1940.3092347473673</v>
      </c>
      <c r="U262" s="14">
        <f t="shared" ca="1" si="659"/>
        <v>1893.7583152680443</v>
      </c>
      <c r="V262" s="5">
        <f t="shared" ca="1" si="659"/>
        <v>1850.3710941340812</v>
      </c>
      <c r="W262" s="5">
        <f t="shared" ca="1" si="659"/>
        <v>1809.4618066979685</v>
      </c>
      <c r="X262" s="5">
        <f t="shared" ca="1" si="659"/>
        <v>1770.5611451197699</v>
      </c>
      <c r="Y262" s="5">
        <f t="shared" ca="1" si="659"/>
        <v>1733.3365778435568</v>
      </c>
      <c r="Z262" s="5">
        <f t="shared" ca="1" si="659"/>
        <v>1697.5453537510646</v>
      </c>
      <c r="AA262" s="5">
        <f t="shared" ca="1" si="659"/>
        <v>1663.005579504158</v>
      </c>
      <c r="AB262" s="5">
        <f t="shared" ca="1" si="659"/>
        <v>1629.5777685327398</v>
      </c>
      <c r="AC262" s="5">
        <f t="shared" ca="1" si="659"/>
        <v>1597.1527020709621</v>
      </c>
      <c r="AD262" s="5">
        <f t="shared" ca="1" si="659"/>
        <v>1565.6432264206151</v>
      </c>
      <c r="AE262" s="5">
        <f t="shared" ca="1" si="659"/>
        <v>1534.978578462074</v>
      </c>
      <c r="AF262" s="5">
        <f t="shared" ca="1" si="659"/>
        <v>1505.1003777571468</v>
      </c>
      <c r="AG262" s="5">
        <f t="shared" ca="1" si="659"/>
        <v>1475.9597428064124</v>
      </c>
      <c r="AI262" s="5">
        <f t="shared" ca="1" si="654"/>
        <v>44880.66431076375</v>
      </c>
      <c r="AJ262" s="5">
        <f t="shared" ca="1" si="655"/>
        <v>19832.693953100545</v>
      </c>
      <c r="AL262" s="5">
        <f t="shared" ca="1" si="656"/>
        <v>3740.0553592303127</v>
      </c>
      <c r="AM262" s="5">
        <f t="shared" ca="1" si="657"/>
        <v>1652.7244960917121</v>
      </c>
    </row>
    <row r="263" spans="2:39" hidden="1" outlineLevel="2" x14ac:dyDescent="0.3">
      <c r="B263" s="55">
        <f t="shared" ca="1" si="658"/>
        <v>3</v>
      </c>
      <c r="C263" s="37" t="str">
        <f ca="1">OFFSET('2. Participants'!$B$36,B263,0)</f>
        <v>Kate</v>
      </c>
      <c r="H263" s="5" t="s">
        <v>101</v>
      </c>
      <c r="I263" s="14"/>
      <c r="J263" s="5">
        <f t="shared" ref="J263:AG263" ca="1" si="660">+J236/token_index</f>
        <v>1085.28</v>
      </c>
      <c r="K263" s="5">
        <f t="shared" ca="1" si="660"/>
        <v>1065.285376341385</v>
      </c>
      <c r="L263" s="5">
        <f t="shared" ca="1" si="660"/>
        <v>1045.6591230344302</v>
      </c>
      <c r="M263" s="5">
        <f t="shared" ca="1" si="660"/>
        <v>960.79075388115882</v>
      </c>
      <c r="N263" s="5">
        <f t="shared" ca="1" si="660"/>
        <v>833.89154217223472</v>
      </c>
      <c r="O263" s="5">
        <f t="shared" ca="1" si="660"/>
        <v>773.1134836203737</v>
      </c>
      <c r="P263" s="5">
        <f t="shared" ca="1" si="660"/>
        <v>733.90780630142865</v>
      </c>
      <c r="Q263" s="5">
        <f t="shared" ca="1" si="660"/>
        <v>704.76464971183896</v>
      </c>
      <c r="R263" s="5">
        <f t="shared" ca="1" si="660"/>
        <v>681.19975648244042</v>
      </c>
      <c r="S263" s="5">
        <f t="shared" ca="1" si="660"/>
        <v>661.08379070449439</v>
      </c>
      <c r="T263" s="5">
        <f t="shared" ca="1" si="660"/>
        <v>643.27366950775161</v>
      </c>
      <c r="U263" s="14">
        <f t="shared" ca="1" si="660"/>
        <v>627.10086017166486</v>
      </c>
      <c r="V263" s="5">
        <f t="shared" ca="1" si="660"/>
        <v>612.14843765363241</v>
      </c>
      <c r="W263" s="5">
        <f t="shared" ca="1" si="660"/>
        <v>598.14292685534724</v>
      </c>
      <c r="X263" s="5">
        <f t="shared" ca="1" si="660"/>
        <v>584.89742009603651</v>
      </c>
      <c r="Y263" s="5">
        <f t="shared" ca="1" si="660"/>
        <v>572.27970518501627</v>
      </c>
      <c r="Z263" s="5">
        <f t="shared" ca="1" si="660"/>
        <v>560.19346735993884</v>
      </c>
      <c r="AA263" s="5">
        <f t="shared" ca="1" si="660"/>
        <v>548.56672049546466</v>
      </c>
      <c r="AB263" s="5">
        <f t="shared" ca="1" si="660"/>
        <v>537.34442696510678</v>
      </c>
      <c r="AC263" s="5">
        <f t="shared" ca="1" si="660"/>
        <v>526.48364231748246</v>
      </c>
      <c r="AD263" s="5">
        <f t="shared" ca="1" si="660"/>
        <v>515.95023443861373</v>
      </c>
      <c r="AE263" s="5">
        <f t="shared" ca="1" si="660"/>
        <v>505.71661400851599</v>
      </c>
      <c r="AF263" s="5">
        <f t="shared" ca="1" si="660"/>
        <v>495.76013158990247</v>
      </c>
      <c r="AG263" s="5">
        <f t="shared" ca="1" si="660"/>
        <v>486.06192437412284</v>
      </c>
      <c r="AI263" s="5">
        <f t="shared" ca="1" si="654"/>
        <v>9815.3508119292019</v>
      </c>
      <c r="AJ263" s="5">
        <f t="shared" ca="1" si="655"/>
        <v>6543.5456513391809</v>
      </c>
      <c r="AL263" s="5">
        <f t="shared" ca="1" si="656"/>
        <v>817.94590099410016</v>
      </c>
      <c r="AM263" s="5">
        <f t="shared" ca="1" si="657"/>
        <v>545.29547094493171</v>
      </c>
    </row>
    <row r="264" spans="2:39" hidden="1" outlineLevel="2" x14ac:dyDescent="0.3">
      <c r="B264" s="55">
        <f t="shared" ca="1" si="658"/>
        <v>4</v>
      </c>
      <c r="C264" s="37" t="str">
        <f ca="1">OFFSET('2. Participants'!$B$36,B264,0)</f>
        <v>Andrew</v>
      </c>
      <c r="H264" s="5" t="s">
        <v>101</v>
      </c>
      <c r="I264" s="14"/>
      <c r="J264" s="5">
        <f t="shared" ref="J264:AG264" ca="1" si="661">+J237/token_index</f>
        <v>1085.28</v>
      </c>
      <c r="K264" s="5">
        <f t="shared" ca="1" si="661"/>
        <v>1065.285376341385</v>
      </c>
      <c r="L264" s="5">
        <f t="shared" ca="1" si="661"/>
        <v>1045.6591230344302</v>
      </c>
      <c r="M264" s="5">
        <f t="shared" ca="1" si="661"/>
        <v>960.79075388115882</v>
      </c>
      <c r="N264" s="5">
        <f t="shared" ca="1" si="661"/>
        <v>833.89154217223472</v>
      </c>
      <c r="O264" s="5">
        <f t="shared" ca="1" si="661"/>
        <v>773.1134836203737</v>
      </c>
      <c r="P264" s="5">
        <f t="shared" ca="1" si="661"/>
        <v>733.90780630142865</v>
      </c>
      <c r="Q264" s="5">
        <f t="shared" ca="1" si="661"/>
        <v>704.76464971183896</v>
      </c>
      <c r="R264" s="5">
        <f t="shared" ca="1" si="661"/>
        <v>681.19975648244042</v>
      </c>
      <c r="S264" s="5">
        <f t="shared" ca="1" si="661"/>
        <v>661.08379070449439</v>
      </c>
      <c r="T264" s="5">
        <f t="shared" ca="1" si="661"/>
        <v>643.27366950775161</v>
      </c>
      <c r="U264" s="14">
        <f t="shared" ca="1" si="661"/>
        <v>627.10086017166486</v>
      </c>
      <c r="V264" s="5">
        <f t="shared" ca="1" si="661"/>
        <v>612.14843765363241</v>
      </c>
      <c r="W264" s="5">
        <f t="shared" ca="1" si="661"/>
        <v>598.14292685534724</v>
      </c>
      <c r="X264" s="5">
        <f t="shared" ca="1" si="661"/>
        <v>584.89742009603651</v>
      </c>
      <c r="Y264" s="5">
        <f t="shared" ca="1" si="661"/>
        <v>572.27970518501627</v>
      </c>
      <c r="Z264" s="5">
        <f t="shared" ca="1" si="661"/>
        <v>560.19346735993884</v>
      </c>
      <c r="AA264" s="5">
        <f t="shared" ca="1" si="661"/>
        <v>548.56672049546466</v>
      </c>
      <c r="AB264" s="5">
        <f t="shared" ca="1" si="661"/>
        <v>537.34442696510678</v>
      </c>
      <c r="AC264" s="5">
        <f t="shared" ca="1" si="661"/>
        <v>526.48364231748246</v>
      </c>
      <c r="AD264" s="5">
        <f t="shared" ca="1" si="661"/>
        <v>515.95023443861373</v>
      </c>
      <c r="AE264" s="5">
        <f t="shared" ca="1" si="661"/>
        <v>505.71661400851599</v>
      </c>
      <c r="AF264" s="5">
        <f t="shared" ca="1" si="661"/>
        <v>495.76013158990247</v>
      </c>
      <c r="AG264" s="5">
        <f t="shared" ca="1" si="661"/>
        <v>486.06192437412284</v>
      </c>
      <c r="AI264" s="5">
        <f t="shared" ca="1" si="654"/>
        <v>9815.3508119292019</v>
      </c>
      <c r="AJ264" s="5">
        <f t="shared" ca="1" si="655"/>
        <v>6543.5456513391809</v>
      </c>
      <c r="AL264" s="5">
        <f t="shared" ref="AL264:AM268" ca="1" si="662">AI264/12</f>
        <v>817.94590099410016</v>
      </c>
      <c r="AM264" s="5">
        <f t="shared" ca="1" si="662"/>
        <v>545.29547094493171</v>
      </c>
    </row>
    <row r="265" spans="2:39" hidden="1" outlineLevel="2" x14ac:dyDescent="0.3">
      <c r="B265" s="55">
        <f t="shared" ca="1" si="658"/>
        <v>5</v>
      </c>
      <c r="C265" s="37" t="str">
        <f ca="1">OFFSET('2. Participants'!$B$36,B265,0)</f>
        <v>Suppliers</v>
      </c>
      <c r="H265" s="5" t="s">
        <v>101</v>
      </c>
      <c r="I265" s="14"/>
      <c r="J265" s="5">
        <f t="shared" ref="J265:AG265" ca="1" si="663">+J238/token_index</f>
        <v>0</v>
      </c>
      <c r="K265" s="5">
        <f t="shared" ca="1" si="663"/>
        <v>0</v>
      </c>
      <c r="L265" s="5">
        <f t="shared" ca="1" si="663"/>
        <v>0</v>
      </c>
      <c r="M265" s="5">
        <f t="shared" ca="1" si="663"/>
        <v>0</v>
      </c>
      <c r="N265" s="5">
        <f t="shared" ca="1" si="663"/>
        <v>0</v>
      </c>
      <c r="O265" s="5">
        <f t="shared" ca="1" si="663"/>
        <v>0</v>
      </c>
      <c r="P265" s="5">
        <f t="shared" ca="1" si="663"/>
        <v>0</v>
      </c>
      <c r="Q265" s="5">
        <f t="shared" ca="1" si="663"/>
        <v>0</v>
      </c>
      <c r="R265" s="5">
        <f t="shared" ca="1" si="663"/>
        <v>0</v>
      </c>
      <c r="S265" s="5">
        <f t="shared" ca="1" si="663"/>
        <v>0</v>
      </c>
      <c r="T265" s="5">
        <f t="shared" ca="1" si="663"/>
        <v>0</v>
      </c>
      <c r="U265" s="14">
        <f t="shared" ca="1" si="663"/>
        <v>0</v>
      </c>
      <c r="V265" s="5">
        <f t="shared" ca="1" si="663"/>
        <v>0</v>
      </c>
      <c r="W265" s="5">
        <f t="shared" ca="1" si="663"/>
        <v>0</v>
      </c>
      <c r="X265" s="5">
        <f t="shared" ca="1" si="663"/>
        <v>0</v>
      </c>
      <c r="Y265" s="5">
        <f t="shared" ca="1" si="663"/>
        <v>0</v>
      </c>
      <c r="Z265" s="5">
        <f t="shared" ca="1" si="663"/>
        <v>0</v>
      </c>
      <c r="AA265" s="5">
        <f t="shared" ca="1" si="663"/>
        <v>0</v>
      </c>
      <c r="AB265" s="5">
        <f t="shared" ca="1" si="663"/>
        <v>0</v>
      </c>
      <c r="AC265" s="5">
        <f t="shared" ca="1" si="663"/>
        <v>0</v>
      </c>
      <c r="AD265" s="5">
        <f t="shared" ca="1" si="663"/>
        <v>0</v>
      </c>
      <c r="AE265" s="5">
        <f t="shared" ca="1" si="663"/>
        <v>0</v>
      </c>
      <c r="AF265" s="5">
        <f t="shared" ca="1" si="663"/>
        <v>0</v>
      </c>
      <c r="AG265" s="5">
        <f t="shared" ca="1" si="663"/>
        <v>0</v>
      </c>
      <c r="AI265" s="5">
        <f t="shared" ca="1" si="654"/>
        <v>0</v>
      </c>
      <c r="AJ265" s="5">
        <f t="shared" ca="1" si="655"/>
        <v>0</v>
      </c>
      <c r="AL265" s="5">
        <f t="shared" ca="1" si="662"/>
        <v>0</v>
      </c>
      <c r="AM265" s="5">
        <f t="shared" ca="1" si="662"/>
        <v>0</v>
      </c>
    </row>
    <row r="266" spans="2:39" hidden="1" outlineLevel="2" x14ac:dyDescent="0.3">
      <c r="B266" s="55">
        <f t="shared" ca="1" si="658"/>
        <v>6</v>
      </c>
      <c r="C266" s="37">
        <f ca="1">OFFSET('2. Participants'!$B$36,B266,0)</f>
        <v>0</v>
      </c>
      <c r="H266" s="5" t="s">
        <v>101</v>
      </c>
      <c r="I266" s="14"/>
      <c r="J266" s="5">
        <f t="shared" ref="J266:AG266" ca="1" si="664">+J239/token_index</f>
        <v>0</v>
      </c>
      <c r="K266" s="5">
        <f t="shared" ca="1" si="664"/>
        <v>0</v>
      </c>
      <c r="L266" s="5">
        <f t="shared" ca="1" si="664"/>
        <v>0</v>
      </c>
      <c r="M266" s="5">
        <f t="shared" ca="1" si="664"/>
        <v>0</v>
      </c>
      <c r="N266" s="5">
        <f t="shared" ca="1" si="664"/>
        <v>0</v>
      </c>
      <c r="O266" s="5">
        <f t="shared" ca="1" si="664"/>
        <v>0</v>
      </c>
      <c r="P266" s="5">
        <f t="shared" ca="1" si="664"/>
        <v>0</v>
      </c>
      <c r="Q266" s="5">
        <f t="shared" ca="1" si="664"/>
        <v>0</v>
      </c>
      <c r="R266" s="5">
        <f t="shared" ca="1" si="664"/>
        <v>0</v>
      </c>
      <c r="S266" s="5">
        <f t="shared" ca="1" si="664"/>
        <v>0</v>
      </c>
      <c r="T266" s="5">
        <f t="shared" ca="1" si="664"/>
        <v>0</v>
      </c>
      <c r="U266" s="14">
        <f t="shared" ca="1" si="664"/>
        <v>0</v>
      </c>
      <c r="V266" s="5">
        <f t="shared" ca="1" si="664"/>
        <v>0</v>
      </c>
      <c r="W266" s="5">
        <f t="shared" ca="1" si="664"/>
        <v>0</v>
      </c>
      <c r="X266" s="5">
        <f t="shared" ca="1" si="664"/>
        <v>0</v>
      </c>
      <c r="Y266" s="5">
        <f t="shared" ca="1" si="664"/>
        <v>0</v>
      </c>
      <c r="Z266" s="5">
        <f t="shared" ca="1" si="664"/>
        <v>0</v>
      </c>
      <c r="AA266" s="5">
        <f t="shared" ca="1" si="664"/>
        <v>0</v>
      </c>
      <c r="AB266" s="5">
        <f t="shared" ca="1" si="664"/>
        <v>0</v>
      </c>
      <c r="AC266" s="5">
        <f t="shared" ca="1" si="664"/>
        <v>0</v>
      </c>
      <c r="AD266" s="5">
        <f t="shared" ca="1" si="664"/>
        <v>0</v>
      </c>
      <c r="AE266" s="5">
        <f t="shared" ca="1" si="664"/>
        <v>0</v>
      </c>
      <c r="AF266" s="5">
        <f t="shared" ca="1" si="664"/>
        <v>0</v>
      </c>
      <c r="AG266" s="5">
        <f t="shared" ca="1" si="664"/>
        <v>0</v>
      </c>
      <c r="AI266" s="5">
        <f t="shared" ref="AI266" ca="1" si="665">SUM(J266:U266)</f>
        <v>0</v>
      </c>
      <c r="AJ266" s="5">
        <f t="shared" ref="AJ266" ca="1" si="666">SUM(V266:AG266)</f>
        <v>0</v>
      </c>
      <c r="AL266" s="5">
        <f t="shared" ref="AL266" ca="1" si="667">AI266/12</f>
        <v>0</v>
      </c>
      <c r="AM266" s="5">
        <f t="shared" ref="AM266" ca="1" si="668">AJ266/12</f>
        <v>0</v>
      </c>
    </row>
    <row r="267" spans="2:39" hidden="1" outlineLevel="2" x14ac:dyDescent="0.3">
      <c r="B267" s="55">
        <f t="shared" ca="1" si="658"/>
        <v>7</v>
      </c>
      <c r="C267" s="37">
        <f ca="1">OFFSET('2. Participants'!$B$36,B267,0)</f>
        <v>0</v>
      </c>
      <c r="H267" s="5" t="s">
        <v>101</v>
      </c>
      <c r="I267" s="14"/>
      <c r="J267" s="5">
        <f t="shared" ref="J267:AG267" ca="1" si="669">+J240/token_index</f>
        <v>0</v>
      </c>
      <c r="K267" s="5">
        <f t="shared" ca="1" si="669"/>
        <v>0</v>
      </c>
      <c r="L267" s="5">
        <f t="shared" ca="1" si="669"/>
        <v>0</v>
      </c>
      <c r="M267" s="5">
        <f t="shared" ca="1" si="669"/>
        <v>0</v>
      </c>
      <c r="N267" s="5">
        <f t="shared" ca="1" si="669"/>
        <v>0</v>
      </c>
      <c r="O267" s="5">
        <f t="shared" ca="1" si="669"/>
        <v>0</v>
      </c>
      <c r="P267" s="5">
        <f t="shared" ca="1" si="669"/>
        <v>0</v>
      </c>
      <c r="Q267" s="5">
        <f t="shared" ca="1" si="669"/>
        <v>0</v>
      </c>
      <c r="R267" s="5">
        <f t="shared" ca="1" si="669"/>
        <v>0</v>
      </c>
      <c r="S267" s="5">
        <f t="shared" ca="1" si="669"/>
        <v>0</v>
      </c>
      <c r="T267" s="5">
        <f t="shared" ca="1" si="669"/>
        <v>0</v>
      </c>
      <c r="U267" s="14">
        <f t="shared" ca="1" si="669"/>
        <v>0</v>
      </c>
      <c r="V267" s="5">
        <f t="shared" ca="1" si="669"/>
        <v>0</v>
      </c>
      <c r="W267" s="5">
        <f t="shared" ca="1" si="669"/>
        <v>0</v>
      </c>
      <c r="X267" s="5">
        <f t="shared" ca="1" si="669"/>
        <v>0</v>
      </c>
      <c r="Y267" s="5">
        <f t="shared" ca="1" si="669"/>
        <v>0</v>
      </c>
      <c r="Z267" s="5">
        <f t="shared" ca="1" si="669"/>
        <v>0</v>
      </c>
      <c r="AA267" s="5">
        <f t="shared" ca="1" si="669"/>
        <v>0</v>
      </c>
      <c r="AB267" s="5">
        <f t="shared" ca="1" si="669"/>
        <v>0</v>
      </c>
      <c r="AC267" s="5">
        <f t="shared" ca="1" si="669"/>
        <v>0</v>
      </c>
      <c r="AD267" s="5">
        <f t="shared" ca="1" si="669"/>
        <v>0</v>
      </c>
      <c r="AE267" s="5">
        <f t="shared" ca="1" si="669"/>
        <v>0</v>
      </c>
      <c r="AF267" s="5">
        <f t="shared" ca="1" si="669"/>
        <v>0</v>
      </c>
      <c r="AG267" s="5">
        <f t="shared" ca="1" si="669"/>
        <v>0</v>
      </c>
      <c r="AI267" s="5">
        <f t="shared" ca="1" si="654"/>
        <v>0</v>
      </c>
      <c r="AJ267" s="5">
        <f t="shared" ca="1" si="655"/>
        <v>0</v>
      </c>
      <c r="AL267" s="5">
        <f t="shared" ca="1" si="662"/>
        <v>0</v>
      </c>
      <c r="AM267" s="5">
        <f t="shared" ca="1" si="662"/>
        <v>0</v>
      </c>
    </row>
    <row r="268" spans="2:39" hidden="1" outlineLevel="2" x14ac:dyDescent="0.3">
      <c r="C268" s="35" t="s">
        <v>103</v>
      </c>
      <c r="D268" s="35"/>
      <c r="E268" s="35"/>
      <c r="F268" s="35"/>
      <c r="G268" s="35"/>
      <c r="H268" s="35" t="s">
        <v>101</v>
      </c>
      <c r="I268" s="41"/>
      <c r="J268" s="35">
        <f ca="1">SUM(J261:J267)</f>
        <v>21283.759999999998</v>
      </c>
      <c r="K268" s="35">
        <f t="shared" ref="K268" ca="1" si="670">SUM(K261:K267)</f>
        <v>5186.4148054857342</v>
      </c>
      <c r="L268" s="35">
        <f t="shared" ref="L268" ca="1" si="671">SUM(L261:L267)</f>
        <v>5090.8630472545356</v>
      </c>
      <c r="M268" s="35">
        <f t="shared" ref="M268" ca="1" si="672">SUM(M261:M267)</f>
        <v>4701.8550360664849</v>
      </c>
      <c r="N268" s="35">
        <f t="shared" ref="N268" ca="1" si="673">SUM(N261:N267)</f>
        <v>4123.8390464640788</v>
      </c>
      <c r="O268" s="35">
        <f t="shared" ref="O268" ca="1" si="674">SUM(O261:O267)</f>
        <v>3843.4966491235523</v>
      </c>
      <c r="P268" s="35">
        <f t="shared" ref="P268" ca="1" si="675">SUM(P261:P267)</f>
        <v>3660.3560047563956</v>
      </c>
      <c r="Q268" s="35">
        <f t="shared" ref="Q268" ca="1" si="676">SUM(Q261:Q267)</f>
        <v>3522.6204190498452</v>
      </c>
      <c r="R268" s="35">
        <f t="shared" ref="R268" ca="1" si="677">SUM(R261:R267)</f>
        <v>3410.1084545760832</v>
      </c>
      <c r="S268" s="35">
        <f t="shared" ref="S268" ca="1" si="678">SUM(S261:S267)</f>
        <v>3313.2358624712051</v>
      </c>
      <c r="T268" s="35">
        <f t="shared" ref="T268" ca="1" si="679">SUM(T261:T267)</f>
        <v>3226.8565737628705</v>
      </c>
      <c r="U268" s="41">
        <f t="shared" ref="U268" ca="1" si="680">SUM(U261:U267)</f>
        <v>3147.9600356113742</v>
      </c>
      <c r="V268" s="35">
        <f t="shared" ref="V268" ca="1" si="681">SUM(V261:V267)</f>
        <v>3074.667969441346</v>
      </c>
      <c r="W268" s="35">
        <f t="shared" ref="W268" ca="1" si="682">SUM(W261:W267)</f>
        <v>3005.7476604086633</v>
      </c>
      <c r="X268" s="35">
        <f t="shared" ref="X268" ca="1" si="683">SUM(X261:X267)</f>
        <v>2940.3559853118431</v>
      </c>
      <c r="Y268" s="35">
        <f t="shared" ref="Y268" ca="1" si="684">SUM(Y261:Y267)</f>
        <v>2877.8959882135891</v>
      </c>
      <c r="Z268" s="35">
        <f t="shared" ref="Z268" ca="1" si="685">SUM(Z261:Z267)</f>
        <v>2817.9322884709422</v>
      </c>
      <c r="AA268" s="35">
        <f t="shared" ref="AA268" ca="1" si="686">SUM(AA261:AA267)</f>
        <v>2760.1390204950876</v>
      </c>
      <c r="AB268" s="35">
        <f t="shared" ref="AB268" ca="1" si="687">SUM(AB261:AB267)</f>
        <v>2704.2666224629534</v>
      </c>
      <c r="AC268" s="35">
        <f t="shared" ref="AC268" ca="1" si="688">SUM(AC261:AC267)</f>
        <v>2650.1199867059272</v>
      </c>
      <c r="AD268" s="35">
        <f t="shared" ref="AD268" ca="1" si="689">SUM(AD261:AD267)</f>
        <v>2597.5436952978425</v>
      </c>
      <c r="AE268" s="35">
        <f t="shared" ref="AE268" ca="1" si="690">SUM(AE261:AE267)</f>
        <v>2546.411806479106</v>
      </c>
      <c r="AF268" s="35">
        <f t="shared" ref="AF268" ca="1" si="691">SUM(AF261:AF267)</f>
        <v>2496.6206409369515</v>
      </c>
      <c r="AG268" s="35">
        <f t="shared" ref="AG268" ca="1" si="692">SUM(AG261:AG267)</f>
        <v>2448.0835915546581</v>
      </c>
      <c r="AI268" s="35">
        <f t="shared" ca="1" si="654"/>
        <v>64511.365934622147</v>
      </c>
      <c r="AJ268" s="35">
        <f t="shared" ca="1" si="655"/>
        <v>32919.785255778908</v>
      </c>
      <c r="AL268" s="35">
        <f t="shared" ca="1" si="662"/>
        <v>5375.9471612185125</v>
      </c>
      <c r="AM268" s="35">
        <f t="shared" ca="1" si="662"/>
        <v>2743.3154379815755</v>
      </c>
    </row>
    <row r="269" spans="2:39" hidden="1" outlineLevel="2" x14ac:dyDescent="0.3">
      <c r="I269" s="14"/>
      <c r="U269" s="14"/>
    </row>
    <row r="270" spans="2:39" hidden="1" outlineLevel="2" x14ac:dyDescent="0.3">
      <c r="B270" s="55">
        <f ca="1">IFERROR(OFFSET(B270,-1,0)+1,1)</f>
        <v>1</v>
      </c>
      <c r="C270" s="37" t="str">
        <f ca="1">OFFSET('2. Participants'!$B$36,B270,0)</f>
        <v>Clients</v>
      </c>
      <c r="H270" s="5" t="s">
        <v>101</v>
      </c>
      <c r="I270" s="14"/>
      <c r="J270" s="5">
        <f t="shared" ref="J270" si="693">J243/token_index</f>
        <v>0</v>
      </c>
      <c r="K270" s="5">
        <f t="shared" ref="K270:AG270" ca="1" si="694">K243/token_index</f>
        <v>0</v>
      </c>
      <c r="L270" s="5">
        <f t="shared" ca="1" si="694"/>
        <v>0</v>
      </c>
      <c r="M270" s="5">
        <f t="shared" ca="1" si="694"/>
        <v>0</v>
      </c>
      <c r="N270" s="5">
        <f t="shared" ca="1" si="694"/>
        <v>0</v>
      </c>
      <c r="O270" s="5">
        <f t="shared" ca="1" si="694"/>
        <v>0</v>
      </c>
      <c r="P270" s="5">
        <f t="shared" ca="1" si="694"/>
        <v>0</v>
      </c>
      <c r="Q270" s="5">
        <f t="shared" ca="1" si="694"/>
        <v>0</v>
      </c>
      <c r="R270" s="5">
        <f t="shared" ca="1" si="694"/>
        <v>0</v>
      </c>
      <c r="S270" s="5">
        <f t="shared" ca="1" si="694"/>
        <v>0</v>
      </c>
      <c r="T270" s="5">
        <f t="shared" ca="1" si="694"/>
        <v>0</v>
      </c>
      <c r="U270" s="14">
        <f t="shared" ca="1" si="694"/>
        <v>0</v>
      </c>
      <c r="V270" s="5">
        <f t="shared" ca="1" si="694"/>
        <v>0</v>
      </c>
      <c r="W270" s="5">
        <f t="shared" ca="1" si="694"/>
        <v>0</v>
      </c>
      <c r="X270" s="5">
        <f t="shared" ca="1" si="694"/>
        <v>0</v>
      </c>
      <c r="Y270" s="5">
        <f t="shared" ca="1" si="694"/>
        <v>0</v>
      </c>
      <c r="Z270" s="5">
        <f t="shared" ca="1" si="694"/>
        <v>0</v>
      </c>
      <c r="AA270" s="5">
        <f t="shared" ca="1" si="694"/>
        <v>0</v>
      </c>
      <c r="AB270" s="5">
        <f t="shared" ca="1" si="694"/>
        <v>0</v>
      </c>
      <c r="AC270" s="5">
        <f t="shared" ca="1" si="694"/>
        <v>0</v>
      </c>
      <c r="AD270" s="5">
        <f t="shared" ca="1" si="694"/>
        <v>0</v>
      </c>
      <c r="AE270" s="5">
        <f t="shared" ca="1" si="694"/>
        <v>0</v>
      </c>
      <c r="AF270" s="5">
        <f t="shared" ca="1" si="694"/>
        <v>0</v>
      </c>
      <c r="AG270" s="5">
        <f t="shared" ca="1" si="694"/>
        <v>0</v>
      </c>
      <c r="AI270" s="5">
        <f t="shared" ref="AI270:AI277" ca="1" si="695">SUM(J270:U270)</f>
        <v>0</v>
      </c>
      <c r="AJ270" s="5">
        <f t="shared" ref="AJ270:AJ277" ca="1" si="696">SUM(V270:AG270)</f>
        <v>0</v>
      </c>
      <c r="AL270" s="5">
        <f t="shared" ref="AL270:AL272" ca="1" si="697">AI270/12</f>
        <v>0</v>
      </c>
      <c r="AM270" s="5">
        <f t="shared" ref="AM270:AM277" ca="1" si="698">AJ270/12</f>
        <v>0</v>
      </c>
    </row>
    <row r="271" spans="2:39" hidden="1" outlineLevel="2" x14ac:dyDescent="0.3">
      <c r="B271" s="55">
        <f t="shared" ref="B271:B276" ca="1" si="699">IFERROR(OFFSET(B271,-1,0)+1,1)</f>
        <v>2</v>
      </c>
      <c r="C271" s="37" t="str">
        <f ca="1">OFFSET('2. Participants'!$B$36,B271,0)</f>
        <v>Rebecca</v>
      </c>
      <c r="H271" s="5" t="s">
        <v>101</v>
      </c>
      <c r="I271" s="14"/>
      <c r="J271" s="5">
        <f t="shared" ref="J271:AG271" si="700">J244/token_index</f>
        <v>0</v>
      </c>
      <c r="K271" s="5">
        <f t="shared" ca="1" si="700"/>
        <v>0</v>
      </c>
      <c r="L271" s="5">
        <f t="shared" ca="1" si="700"/>
        <v>0</v>
      </c>
      <c r="M271" s="5">
        <f t="shared" ca="1" si="700"/>
        <v>0</v>
      </c>
      <c r="N271" s="5">
        <f t="shared" ca="1" si="700"/>
        <v>0</v>
      </c>
      <c r="O271" s="5">
        <f t="shared" ca="1" si="700"/>
        <v>0</v>
      </c>
      <c r="P271" s="5">
        <f t="shared" ca="1" si="700"/>
        <v>0</v>
      </c>
      <c r="Q271" s="5">
        <f t="shared" ca="1" si="700"/>
        <v>0</v>
      </c>
      <c r="R271" s="5">
        <f t="shared" ca="1" si="700"/>
        <v>0</v>
      </c>
      <c r="S271" s="5">
        <f t="shared" ca="1" si="700"/>
        <v>0</v>
      </c>
      <c r="T271" s="5">
        <f t="shared" ca="1" si="700"/>
        <v>0</v>
      </c>
      <c r="U271" s="14">
        <f t="shared" ca="1" si="700"/>
        <v>-3893.8294651262886</v>
      </c>
      <c r="V271" s="5">
        <f t="shared" ca="1" si="700"/>
        <v>0</v>
      </c>
      <c r="W271" s="5">
        <f t="shared" ca="1" si="700"/>
        <v>0</v>
      </c>
      <c r="X271" s="5">
        <f t="shared" ca="1" si="700"/>
        <v>0</v>
      </c>
      <c r="Y271" s="5">
        <f t="shared" ca="1" si="700"/>
        <v>0</v>
      </c>
      <c r="Z271" s="5">
        <f t="shared" ca="1" si="700"/>
        <v>0</v>
      </c>
      <c r="AA271" s="5">
        <f t="shared" ca="1" si="700"/>
        <v>0</v>
      </c>
      <c r="AB271" s="5">
        <f t="shared" ca="1" si="700"/>
        <v>0</v>
      </c>
      <c r="AC271" s="5">
        <f t="shared" ca="1" si="700"/>
        <v>0</v>
      </c>
      <c r="AD271" s="5">
        <f t="shared" ca="1" si="700"/>
        <v>0</v>
      </c>
      <c r="AE271" s="5">
        <f t="shared" ca="1" si="700"/>
        <v>0</v>
      </c>
      <c r="AF271" s="5">
        <f t="shared" ca="1" si="700"/>
        <v>0</v>
      </c>
      <c r="AG271" s="5">
        <f t="shared" ca="1" si="700"/>
        <v>-4776.8459336506421</v>
      </c>
      <c r="AI271" s="5">
        <f t="shared" ca="1" si="695"/>
        <v>-3893.8294651262886</v>
      </c>
      <c r="AJ271" s="5">
        <f t="shared" ca="1" si="696"/>
        <v>-4776.8459336506421</v>
      </c>
      <c r="AL271" s="5">
        <f t="shared" ca="1" si="697"/>
        <v>-324.48578876052403</v>
      </c>
      <c r="AM271" s="5">
        <f t="shared" ca="1" si="698"/>
        <v>-398.07049447088684</v>
      </c>
    </row>
    <row r="272" spans="2:39" hidden="1" outlineLevel="2" x14ac:dyDescent="0.3">
      <c r="B272" s="55">
        <f t="shared" ca="1" si="699"/>
        <v>3</v>
      </c>
      <c r="C272" s="37" t="str">
        <f ca="1">OFFSET('2. Participants'!$B$36,B272,0)</f>
        <v>Kate</v>
      </c>
      <c r="H272" s="5" t="s">
        <v>101</v>
      </c>
      <c r="I272" s="14"/>
      <c r="J272" s="5">
        <f t="shared" ref="J272:AG272" si="701">J245/token_index</f>
        <v>0</v>
      </c>
      <c r="K272" s="5">
        <f t="shared" ca="1" si="701"/>
        <v>0</v>
      </c>
      <c r="L272" s="5">
        <f t="shared" ca="1" si="701"/>
        <v>0</v>
      </c>
      <c r="M272" s="5">
        <f t="shared" ca="1" si="701"/>
        <v>0</v>
      </c>
      <c r="N272" s="5">
        <f t="shared" ca="1" si="701"/>
        <v>0</v>
      </c>
      <c r="O272" s="5">
        <f t="shared" ca="1" si="701"/>
        <v>0</v>
      </c>
      <c r="P272" s="5">
        <f t="shared" ca="1" si="701"/>
        <v>0</v>
      </c>
      <c r="Q272" s="5">
        <f t="shared" ca="1" si="701"/>
        <v>0</v>
      </c>
      <c r="R272" s="5">
        <f t="shared" ca="1" si="701"/>
        <v>0</v>
      </c>
      <c r="S272" s="5">
        <f t="shared" ca="1" si="701"/>
        <v>0</v>
      </c>
      <c r="T272" s="5">
        <f t="shared" ca="1" si="701"/>
        <v>0</v>
      </c>
      <c r="U272" s="14">
        <f t="shared" ca="1" si="701"/>
        <v>-832.28782268832185</v>
      </c>
      <c r="V272" s="5">
        <f t="shared" ca="1" si="701"/>
        <v>0</v>
      </c>
      <c r="W272" s="5">
        <f t="shared" ca="1" si="701"/>
        <v>0</v>
      </c>
      <c r="X272" s="5">
        <f t="shared" ca="1" si="701"/>
        <v>0</v>
      </c>
      <c r="Y272" s="5">
        <f t="shared" ca="1" si="701"/>
        <v>0</v>
      </c>
      <c r="Z272" s="5">
        <f t="shared" ca="1" si="701"/>
        <v>0</v>
      </c>
      <c r="AA272" s="5">
        <f t="shared" ca="1" si="701"/>
        <v>0</v>
      </c>
      <c r="AB272" s="5">
        <f t="shared" ca="1" si="701"/>
        <v>0</v>
      </c>
      <c r="AC272" s="5">
        <f t="shared" ca="1" si="701"/>
        <v>0</v>
      </c>
      <c r="AD272" s="5">
        <f t="shared" ca="1" si="701"/>
        <v>0</v>
      </c>
      <c r="AE272" s="5">
        <f t="shared" ca="1" si="701"/>
        <v>0</v>
      </c>
      <c r="AF272" s="5">
        <f t="shared" ca="1" si="701"/>
        <v>0</v>
      </c>
      <c r="AG272" s="5">
        <f t="shared" ca="1" si="701"/>
        <v>-1210.6850929959282</v>
      </c>
      <c r="AI272" s="5">
        <f t="shared" ca="1" si="695"/>
        <v>-832.28782268832185</v>
      </c>
      <c r="AJ272" s="5">
        <f t="shared" ca="1" si="696"/>
        <v>-1210.6850929959282</v>
      </c>
      <c r="AL272" s="5">
        <f t="shared" ca="1" si="697"/>
        <v>-69.357318557360159</v>
      </c>
      <c r="AM272" s="5">
        <f t="shared" ca="1" si="698"/>
        <v>-100.89042441632735</v>
      </c>
    </row>
    <row r="273" spans="2:39" hidden="1" outlineLevel="2" x14ac:dyDescent="0.3">
      <c r="B273" s="55">
        <f t="shared" ca="1" si="699"/>
        <v>4</v>
      </c>
      <c r="C273" s="37" t="str">
        <f ca="1">OFFSET('2. Participants'!$B$36,B273,0)</f>
        <v>Andrew</v>
      </c>
      <c r="H273" s="5" t="s">
        <v>101</v>
      </c>
      <c r="I273" s="14"/>
      <c r="J273" s="5">
        <f t="shared" ref="J273:AG273" si="702">J246/token_index</f>
        <v>0</v>
      </c>
      <c r="K273" s="5">
        <f t="shared" ca="1" si="702"/>
        <v>0</v>
      </c>
      <c r="L273" s="5">
        <f t="shared" ca="1" si="702"/>
        <v>0</v>
      </c>
      <c r="M273" s="5">
        <f t="shared" ca="1" si="702"/>
        <v>0</v>
      </c>
      <c r="N273" s="5">
        <f t="shared" ca="1" si="702"/>
        <v>0</v>
      </c>
      <c r="O273" s="5">
        <f t="shared" ca="1" si="702"/>
        <v>0</v>
      </c>
      <c r="P273" s="5">
        <f t="shared" ca="1" si="702"/>
        <v>0</v>
      </c>
      <c r="Q273" s="5">
        <f t="shared" ca="1" si="702"/>
        <v>0</v>
      </c>
      <c r="R273" s="5">
        <f t="shared" ca="1" si="702"/>
        <v>0</v>
      </c>
      <c r="S273" s="5">
        <f t="shared" ca="1" si="702"/>
        <v>0</v>
      </c>
      <c r="T273" s="5">
        <f t="shared" ca="1" si="702"/>
        <v>0</v>
      </c>
      <c r="U273" s="14">
        <f t="shared" ca="1" si="702"/>
        <v>-832.28782268832185</v>
      </c>
      <c r="V273" s="5">
        <f t="shared" ca="1" si="702"/>
        <v>0</v>
      </c>
      <c r="W273" s="5">
        <f t="shared" ca="1" si="702"/>
        <v>0</v>
      </c>
      <c r="X273" s="5">
        <f t="shared" ca="1" si="702"/>
        <v>0</v>
      </c>
      <c r="Y273" s="5">
        <f t="shared" ca="1" si="702"/>
        <v>0</v>
      </c>
      <c r="Z273" s="5">
        <f t="shared" ca="1" si="702"/>
        <v>0</v>
      </c>
      <c r="AA273" s="5">
        <f t="shared" ca="1" si="702"/>
        <v>0</v>
      </c>
      <c r="AB273" s="5">
        <f t="shared" ca="1" si="702"/>
        <v>0</v>
      </c>
      <c r="AC273" s="5">
        <f t="shared" ca="1" si="702"/>
        <v>0</v>
      </c>
      <c r="AD273" s="5">
        <f t="shared" ca="1" si="702"/>
        <v>0</v>
      </c>
      <c r="AE273" s="5">
        <f t="shared" ca="1" si="702"/>
        <v>0</v>
      </c>
      <c r="AF273" s="5">
        <f t="shared" ca="1" si="702"/>
        <v>0</v>
      </c>
      <c r="AG273" s="5">
        <f t="shared" ca="1" si="702"/>
        <v>-1210.6850929959282</v>
      </c>
      <c r="AI273" s="5">
        <f t="shared" ca="1" si="695"/>
        <v>-832.28782268832185</v>
      </c>
      <c r="AJ273" s="5">
        <f t="shared" ca="1" si="696"/>
        <v>-1210.6850929959282</v>
      </c>
      <c r="AL273" s="5">
        <f t="shared" ref="AL273:AL277" ca="1" si="703">AI273/12</f>
        <v>-69.357318557360159</v>
      </c>
      <c r="AM273" s="5">
        <f t="shared" ca="1" si="698"/>
        <v>-100.89042441632735</v>
      </c>
    </row>
    <row r="274" spans="2:39" hidden="1" outlineLevel="2" x14ac:dyDescent="0.3">
      <c r="B274" s="55">
        <f t="shared" ca="1" si="699"/>
        <v>5</v>
      </c>
      <c r="C274" s="37" t="str">
        <f ca="1">OFFSET('2. Participants'!$B$36,B274,0)</f>
        <v>Suppliers</v>
      </c>
      <c r="H274" s="5" t="s">
        <v>101</v>
      </c>
      <c r="I274" s="14"/>
      <c r="J274" s="5">
        <f t="shared" ref="J274:AG274" si="704">J247/token_index</f>
        <v>0</v>
      </c>
      <c r="K274" s="5">
        <f t="shared" ca="1" si="704"/>
        <v>0</v>
      </c>
      <c r="L274" s="5">
        <f t="shared" ca="1" si="704"/>
        <v>0</v>
      </c>
      <c r="M274" s="5">
        <f t="shared" ca="1" si="704"/>
        <v>0</v>
      </c>
      <c r="N274" s="5">
        <f t="shared" ca="1" si="704"/>
        <v>0</v>
      </c>
      <c r="O274" s="5">
        <f t="shared" ca="1" si="704"/>
        <v>0</v>
      </c>
      <c r="P274" s="5">
        <f t="shared" ca="1" si="704"/>
        <v>0</v>
      </c>
      <c r="Q274" s="5">
        <f t="shared" ca="1" si="704"/>
        <v>0</v>
      </c>
      <c r="R274" s="5">
        <f t="shared" ca="1" si="704"/>
        <v>0</v>
      </c>
      <c r="S274" s="5">
        <f t="shared" ca="1" si="704"/>
        <v>0</v>
      </c>
      <c r="T274" s="5">
        <f t="shared" ca="1" si="704"/>
        <v>0</v>
      </c>
      <c r="U274" s="14">
        <f t="shared" ca="1" si="704"/>
        <v>0</v>
      </c>
      <c r="V274" s="5">
        <f t="shared" ca="1" si="704"/>
        <v>0</v>
      </c>
      <c r="W274" s="5">
        <f t="shared" ca="1" si="704"/>
        <v>0</v>
      </c>
      <c r="X274" s="5">
        <f t="shared" ca="1" si="704"/>
        <v>0</v>
      </c>
      <c r="Y274" s="5">
        <f t="shared" ca="1" si="704"/>
        <v>0</v>
      </c>
      <c r="Z274" s="5">
        <f t="shared" ca="1" si="704"/>
        <v>0</v>
      </c>
      <c r="AA274" s="5">
        <f t="shared" ca="1" si="704"/>
        <v>0</v>
      </c>
      <c r="AB274" s="5">
        <f t="shared" ca="1" si="704"/>
        <v>0</v>
      </c>
      <c r="AC274" s="5">
        <f t="shared" ca="1" si="704"/>
        <v>0</v>
      </c>
      <c r="AD274" s="5">
        <f t="shared" ca="1" si="704"/>
        <v>0</v>
      </c>
      <c r="AE274" s="5">
        <f t="shared" ca="1" si="704"/>
        <v>0</v>
      </c>
      <c r="AF274" s="5">
        <f t="shared" ca="1" si="704"/>
        <v>0</v>
      </c>
      <c r="AG274" s="5">
        <f t="shared" ca="1" si="704"/>
        <v>0</v>
      </c>
      <c r="AI274" s="5">
        <f t="shared" ca="1" si="695"/>
        <v>0</v>
      </c>
      <c r="AJ274" s="5">
        <f t="shared" ca="1" si="696"/>
        <v>0</v>
      </c>
      <c r="AL274" s="5">
        <f t="shared" ca="1" si="703"/>
        <v>0</v>
      </c>
      <c r="AM274" s="5">
        <f t="shared" ca="1" si="698"/>
        <v>0</v>
      </c>
    </row>
    <row r="275" spans="2:39" hidden="1" outlineLevel="2" x14ac:dyDescent="0.3">
      <c r="B275" s="55">
        <f t="shared" ca="1" si="699"/>
        <v>6</v>
      </c>
      <c r="C275" s="37">
        <f ca="1">OFFSET('2. Participants'!$B$36,B275,0)</f>
        <v>0</v>
      </c>
      <c r="H275" s="5" t="s">
        <v>101</v>
      </c>
      <c r="I275" s="14"/>
      <c r="J275" s="5">
        <f t="shared" ref="J275:AG275" si="705">J248/token_index</f>
        <v>0</v>
      </c>
      <c r="K275" s="5">
        <f t="shared" ca="1" si="705"/>
        <v>0</v>
      </c>
      <c r="L275" s="5">
        <f t="shared" ca="1" si="705"/>
        <v>0</v>
      </c>
      <c r="M275" s="5">
        <f t="shared" ca="1" si="705"/>
        <v>0</v>
      </c>
      <c r="N275" s="5">
        <f t="shared" ca="1" si="705"/>
        <v>0</v>
      </c>
      <c r="O275" s="5">
        <f t="shared" ca="1" si="705"/>
        <v>0</v>
      </c>
      <c r="P275" s="5">
        <f t="shared" ca="1" si="705"/>
        <v>0</v>
      </c>
      <c r="Q275" s="5">
        <f t="shared" ca="1" si="705"/>
        <v>0</v>
      </c>
      <c r="R275" s="5">
        <f t="shared" ca="1" si="705"/>
        <v>0</v>
      </c>
      <c r="S275" s="5">
        <f t="shared" ca="1" si="705"/>
        <v>0</v>
      </c>
      <c r="T275" s="5">
        <f t="shared" ca="1" si="705"/>
        <v>0</v>
      </c>
      <c r="U275" s="14">
        <f t="shared" ca="1" si="705"/>
        <v>0</v>
      </c>
      <c r="V275" s="5">
        <f t="shared" ca="1" si="705"/>
        <v>0</v>
      </c>
      <c r="W275" s="5">
        <f t="shared" ca="1" si="705"/>
        <v>0</v>
      </c>
      <c r="X275" s="5">
        <f t="shared" ca="1" si="705"/>
        <v>0</v>
      </c>
      <c r="Y275" s="5">
        <f t="shared" ca="1" si="705"/>
        <v>0</v>
      </c>
      <c r="Z275" s="5">
        <f t="shared" ca="1" si="705"/>
        <v>0</v>
      </c>
      <c r="AA275" s="5">
        <f t="shared" ca="1" si="705"/>
        <v>0</v>
      </c>
      <c r="AB275" s="5">
        <f t="shared" ca="1" si="705"/>
        <v>0</v>
      </c>
      <c r="AC275" s="5">
        <f t="shared" ca="1" si="705"/>
        <v>0</v>
      </c>
      <c r="AD275" s="5">
        <f t="shared" ca="1" si="705"/>
        <v>0</v>
      </c>
      <c r="AE275" s="5">
        <f t="shared" ca="1" si="705"/>
        <v>0</v>
      </c>
      <c r="AF275" s="5">
        <f t="shared" ca="1" si="705"/>
        <v>0</v>
      </c>
      <c r="AG275" s="5">
        <f t="shared" ca="1" si="705"/>
        <v>0</v>
      </c>
      <c r="AI275" s="5">
        <f t="shared" ref="AI275" ca="1" si="706">SUM(J275:U275)</f>
        <v>0</v>
      </c>
      <c r="AJ275" s="5">
        <f t="shared" ref="AJ275" ca="1" si="707">SUM(V275:AG275)</f>
        <v>0</v>
      </c>
      <c r="AL275" s="5">
        <f t="shared" ref="AL275" ca="1" si="708">AI275/12</f>
        <v>0</v>
      </c>
      <c r="AM275" s="5">
        <f t="shared" ref="AM275" ca="1" si="709">AJ275/12</f>
        <v>0</v>
      </c>
    </row>
    <row r="276" spans="2:39" hidden="1" outlineLevel="2" x14ac:dyDescent="0.3">
      <c r="B276" s="55">
        <f t="shared" ca="1" si="699"/>
        <v>7</v>
      </c>
      <c r="C276" s="37">
        <f ca="1">OFFSET('2. Participants'!$B$36,B276,0)</f>
        <v>0</v>
      </c>
      <c r="H276" s="5" t="s">
        <v>101</v>
      </c>
      <c r="I276" s="14"/>
      <c r="J276" s="5">
        <f t="shared" ref="J276:AG276" si="710">J249/token_index</f>
        <v>0</v>
      </c>
      <c r="K276" s="5">
        <f t="shared" ca="1" si="710"/>
        <v>0</v>
      </c>
      <c r="L276" s="5">
        <f t="shared" ca="1" si="710"/>
        <v>0</v>
      </c>
      <c r="M276" s="5">
        <f t="shared" ca="1" si="710"/>
        <v>0</v>
      </c>
      <c r="N276" s="5">
        <f t="shared" ca="1" si="710"/>
        <v>0</v>
      </c>
      <c r="O276" s="5">
        <f t="shared" ca="1" si="710"/>
        <v>0</v>
      </c>
      <c r="P276" s="5">
        <f t="shared" ca="1" si="710"/>
        <v>0</v>
      </c>
      <c r="Q276" s="5">
        <f t="shared" ca="1" si="710"/>
        <v>0</v>
      </c>
      <c r="R276" s="5">
        <f t="shared" ca="1" si="710"/>
        <v>0</v>
      </c>
      <c r="S276" s="5">
        <f t="shared" ca="1" si="710"/>
        <v>0</v>
      </c>
      <c r="T276" s="5">
        <f t="shared" ca="1" si="710"/>
        <v>0</v>
      </c>
      <c r="U276" s="14">
        <f t="shared" ca="1" si="710"/>
        <v>0</v>
      </c>
      <c r="V276" s="5">
        <f t="shared" ca="1" si="710"/>
        <v>0</v>
      </c>
      <c r="W276" s="5">
        <f t="shared" ca="1" si="710"/>
        <v>0</v>
      </c>
      <c r="X276" s="5">
        <f t="shared" ca="1" si="710"/>
        <v>0</v>
      </c>
      <c r="Y276" s="5">
        <f t="shared" ca="1" si="710"/>
        <v>0</v>
      </c>
      <c r="Z276" s="5">
        <f t="shared" ca="1" si="710"/>
        <v>0</v>
      </c>
      <c r="AA276" s="5">
        <f t="shared" ca="1" si="710"/>
        <v>0</v>
      </c>
      <c r="AB276" s="5">
        <f t="shared" ca="1" si="710"/>
        <v>0</v>
      </c>
      <c r="AC276" s="5">
        <f t="shared" ca="1" si="710"/>
        <v>0</v>
      </c>
      <c r="AD276" s="5">
        <f t="shared" ca="1" si="710"/>
        <v>0</v>
      </c>
      <c r="AE276" s="5">
        <f t="shared" ca="1" si="710"/>
        <v>0</v>
      </c>
      <c r="AF276" s="5">
        <f t="shared" ca="1" si="710"/>
        <v>0</v>
      </c>
      <c r="AG276" s="5">
        <f t="shared" ca="1" si="710"/>
        <v>0</v>
      </c>
      <c r="AI276" s="5">
        <f t="shared" ca="1" si="695"/>
        <v>0</v>
      </c>
      <c r="AJ276" s="5">
        <f t="shared" ca="1" si="696"/>
        <v>0</v>
      </c>
      <c r="AL276" s="5">
        <f t="shared" ca="1" si="703"/>
        <v>0</v>
      </c>
      <c r="AM276" s="5">
        <f t="shared" ca="1" si="698"/>
        <v>0</v>
      </c>
    </row>
    <row r="277" spans="2:39" hidden="1" outlineLevel="2" x14ac:dyDescent="0.3">
      <c r="C277" s="35" t="s">
        <v>102</v>
      </c>
      <c r="D277" s="35"/>
      <c r="E277" s="35"/>
      <c r="F277" s="35"/>
      <c r="G277" s="35"/>
      <c r="H277" s="35" t="s">
        <v>101</v>
      </c>
      <c r="I277" s="41"/>
      <c r="J277" s="35">
        <f>SUM(J270:J276)</f>
        <v>0</v>
      </c>
      <c r="K277" s="35">
        <f t="shared" ref="K277" ca="1" si="711">SUM(K270:K276)</f>
        <v>0</v>
      </c>
      <c r="L277" s="35">
        <f t="shared" ref="L277" ca="1" si="712">SUM(L270:L276)</f>
        <v>0</v>
      </c>
      <c r="M277" s="35">
        <f t="shared" ref="M277" ca="1" si="713">SUM(M270:M276)</f>
        <v>0</v>
      </c>
      <c r="N277" s="35">
        <f t="shared" ref="N277" ca="1" si="714">SUM(N270:N276)</f>
        <v>0</v>
      </c>
      <c r="O277" s="35">
        <f t="shared" ref="O277" ca="1" si="715">SUM(O270:O276)</f>
        <v>0</v>
      </c>
      <c r="P277" s="35">
        <f t="shared" ref="P277" ca="1" si="716">SUM(P270:P276)</f>
        <v>0</v>
      </c>
      <c r="Q277" s="35">
        <f t="shared" ref="Q277" ca="1" si="717">SUM(Q270:Q276)</f>
        <v>0</v>
      </c>
      <c r="R277" s="35">
        <f t="shared" ref="R277" ca="1" si="718">SUM(R270:R276)</f>
        <v>0</v>
      </c>
      <c r="S277" s="35">
        <f t="shared" ref="S277" ca="1" si="719">SUM(S270:S276)</f>
        <v>0</v>
      </c>
      <c r="T277" s="35">
        <f t="shared" ref="T277" ca="1" si="720">SUM(T270:T276)</f>
        <v>0</v>
      </c>
      <c r="U277" s="41">
        <f t="shared" ref="U277" ca="1" si="721">SUM(U270:U276)</f>
        <v>-5558.405110502933</v>
      </c>
      <c r="V277" s="35">
        <f t="shared" ref="V277" ca="1" si="722">SUM(V270:V276)</f>
        <v>0</v>
      </c>
      <c r="W277" s="35">
        <f t="shared" ref="W277" ca="1" si="723">SUM(W270:W276)</f>
        <v>0</v>
      </c>
      <c r="X277" s="35">
        <f t="shared" ref="X277" ca="1" si="724">SUM(X270:X276)</f>
        <v>0</v>
      </c>
      <c r="Y277" s="35">
        <f t="shared" ref="Y277" ca="1" si="725">SUM(Y270:Y276)</f>
        <v>0</v>
      </c>
      <c r="Z277" s="35">
        <f t="shared" ref="Z277" ca="1" si="726">SUM(Z270:Z276)</f>
        <v>0</v>
      </c>
      <c r="AA277" s="35">
        <f t="shared" ref="AA277" ca="1" si="727">SUM(AA270:AA276)</f>
        <v>0</v>
      </c>
      <c r="AB277" s="35">
        <f t="shared" ref="AB277" ca="1" si="728">SUM(AB270:AB276)</f>
        <v>0</v>
      </c>
      <c r="AC277" s="35">
        <f t="shared" ref="AC277" ca="1" si="729">SUM(AC270:AC276)</f>
        <v>0</v>
      </c>
      <c r="AD277" s="35">
        <f t="shared" ref="AD277" ca="1" si="730">SUM(AD270:AD276)</f>
        <v>0</v>
      </c>
      <c r="AE277" s="35">
        <f t="shared" ref="AE277" ca="1" si="731">SUM(AE270:AE276)</f>
        <v>0</v>
      </c>
      <c r="AF277" s="35">
        <f t="shared" ref="AF277" ca="1" si="732">SUM(AF270:AF276)</f>
        <v>0</v>
      </c>
      <c r="AG277" s="35">
        <f t="shared" ref="AG277" ca="1" si="733">SUM(AG270:AG276)</f>
        <v>-7198.2161196424986</v>
      </c>
      <c r="AI277" s="35">
        <f t="shared" ca="1" si="695"/>
        <v>-5558.405110502933</v>
      </c>
      <c r="AJ277" s="35">
        <f t="shared" ca="1" si="696"/>
        <v>-7198.2161196424986</v>
      </c>
      <c r="AL277" s="35">
        <f t="shared" ca="1" si="703"/>
        <v>-463.20042587524443</v>
      </c>
      <c r="AM277" s="35">
        <f t="shared" ca="1" si="698"/>
        <v>-599.85134330354151</v>
      </c>
    </row>
    <row r="278" spans="2:39" hidden="1" outlineLevel="2" x14ac:dyDescent="0.3">
      <c r="I278" s="14"/>
      <c r="U278" s="14"/>
      <c r="X278" s="39"/>
    </row>
    <row r="279" spans="2:39" hidden="1" outlineLevel="1" collapsed="1" x14ac:dyDescent="0.3">
      <c r="B279" s="55">
        <f ca="1">IFERROR(OFFSET(B279,-1,0)+1,1)</f>
        <v>1</v>
      </c>
      <c r="C279" s="37" t="str">
        <f ca="1">OFFSET('2. Participants'!$B$36,B279,0)</f>
        <v>Clients</v>
      </c>
      <c r="H279" s="5" t="s">
        <v>101</v>
      </c>
      <c r="I279" s="14"/>
      <c r="J279" s="5">
        <f ca="1">I279+J261+J270</f>
        <v>0</v>
      </c>
      <c r="K279" s="5">
        <f t="shared" ref="K279:AG279" ca="1" si="734">J279+K261+K270</f>
        <v>0</v>
      </c>
      <c r="L279" s="5">
        <f t="shared" ca="1" si="734"/>
        <v>0</v>
      </c>
      <c r="M279" s="5">
        <f t="shared" ca="1" si="734"/>
        <v>0</v>
      </c>
      <c r="N279" s="5">
        <f t="shared" ca="1" si="734"/>
        <v>0</v>
      </c>
      <c r="O279" s="5">
        <f t="shared" ca="1" si="734"/>
        <v>0</v>
      </c>
      <c r="P279" s="5">
        <f t="shared" ca="1" si="734"/>
        <v>0</v>
      </c>
      <c r="Q279" s="5">
        <f t="shared" ca="1" si="734"/>
        <v>0</v>
      </c>
      <c r="R279" s="5">
        <f t="shared" ca="1" si="734"/>
        <v>0</v>
      </c>
      <c r="S279" s="5">
        <f t="shared" ca="1" si="734"/>
        <v>0</v>
      </c>
      <c r="T279" s="5">
        <f t="shared" ca="1" si="734"/>
        <v>0</v>
      </c>
      <c r="U279" s="14">
        <f t="shared" ca="1" si="734"/>
        <v>0</v>
      </c>
      <c r="V279" s="5">
        <f t="shared" ca="1" si="734"/>
        <v>0</v>
      </c>
      <c r="W279" s="5">
        <f t="shared" ca="1" si="734"/>
        <v>0</v>
      </c>
      <c r="X279" s="5">
        <f t="shared" ca="1" si="734"/>
        <v>0</v>
      </c>
      <c r="Y279" s="5">
        <f t="shared" ca="1" si="734"/>
        <v>0</v>
      </c>
      <c r="Z279" s="5">
        <f t="shared" ca="1" si="734"/>
        <v>0</v>
      </c>
      <c r="AA279" s="5">
        <f t="shared" ca="1" si="734"/>
        <v>0</v>
      </c>
      <c r="AB279" s="5">
        <f t="shared" ca="1" si="734"/>
        <v>0</v>
      </c>
      <c r="AC279" s="5">
        <f t="shared" ca="1" si="734"/>
        <v>0</v>
      </c>
      <c r="AD279" s="5">
        <f t="shared" ca="1" si="734"/>
        <v>0</v>
      </c>
      <c r="AE279" s="5">
        <f t="shared" ca="1" si="734"/>
        <v>0</v>
      </c>
      <c r="AF279" s="5">
        <f t="shared" ca="1" si="734"/>
        <v>0</v>
      </c>
      <c r="AG279" s="5">
        <f t="shared" ca="1" si="734"/>
        <v>0</v>
      </c>
      <c r="AI279" s="5">
        <f t="shared" ref="AI279:AJ286" ca="1" si="735">OFFSET($J279,0,period*12)</f>
        <v>0</v>
      </c>
      <c r="AJ279" s="5">
        <f t="shared" ca="1" si="735"/>
        <v>0</v>
      </c>
      <c r="AL279" s="5">
        <f t="shared" ref="AL279:AM286" ca="1" si="736">AI279/12</f>
        <v>0</v>
      </c>
      <c r="AM279" s="5">
        <f t="shared" ca="1" si="736"/>
        <v>0</v>
      </c>
    </row>
    <row r="280" spans="2:39" hidden="1" outlineLevel="1" x14ac:dyDescent="0.3">
      <c r="B280" s="55">
        <f t="shared" ref="B280:B285" ca="1" si="737">IFERROR(OFFSET(B280,-1,0)+1,1)</f>
        <v>2</v>
      </c>
      <c r="C280" s="37" t="str">
        <f ca="1">OFFSET('2. Participants'!$B$36,B280,0)</f>
        <v>Rebecca</v>
      </c>
      <c r="H280" s="5" t="s">
        <v>101</v>
      </c>
      <c r="I280" s="14"/>
      <c r="J280" s="5">
        <f t="shared" ref="J280:AG280" ca="1" si="738">I280+J262+J271</f>
        <v>19113.2</v>
      </c>
      <c r="K280" s="5">
        <f t="shared" ca="1" si="738"/>
        <v>22169.044052802965</v>
      </c>
      <c r="L280" s="5">
        <f t="shared" ca="1" si="738"/>
        <v>25168.58885398864</v>
      </c>
      <c r="M280" s="5">
        <f t="shared" ca="1" si="738"/>
        <v>27948.862382292806</v>
      </c>
      <c r="N280" s="5">
        <f t="shared" ca="1" si="738"/>
        <v>30404.918344412414</v>
      </c>
      <c r="O280" s="5">
        <f t="shared" ca="1" si="738"/>
        <v>32702.188026295218</v>
      </c>
      <c r="P280" s="5">
        <f t="shared" ca="1" si="738"/>
        <v>34894.728418448758</v>
      </c>
      <c r="Q280" s="5">
        <f t="shared" ca="1" si="738"/>
        <v>37007.819538074924</v>
      </c>
      <c r="R280" s="5">
        <f t="shared" ca="1" si="738"/>
        <v>39055.528479686123</v>
      </c>
      <c r="S280" s="5">
        <f t="shared" ca="1" si="738"/>
        <v>41046.59676074834</v>
      </c>
      <c r="T280" s="5">
        <f t="shared" ca="1" si="738"/>
        <v>42986.905995495705</v>
      </c>
      <c r="U280" s="14">
        <f t="shared" ca="1" si="738"/>
        <v>40986.834845637459</v>
      </c>
      <c r="V280" s="5">
        <f t="shared" ca="1" si="738"/>
        <v>42837.205939771542</v>
      </c>
      <c r="W280" s="5">
        <f t="shared" ca="1" si="738"/>
        <v>44646.667746469509</v>
      </c>
      <c r="X280" s="5">
        <f t="shared" ca="1" si="738"/>
        <v>46417.228891589279</v>
      </c>
      <c r="Y280" s="5">
        <f t="shared" ca="1" si="738"/>
        <v>48150.565469432833</v>
      </c>
      <c r="Z280" s="5">
        <f t="shared" ca="1" si="738"/>
        <v>49848.110823183895</v>
      </c>
      <c r="AA280" s="5">
        <f t="shared" ca="1" si="738"/>
        <v>51511.116402688051</v>
      </c>
      <c r="AB280" s="5">
        <f t="shared" ca="1" si="738"/>
        <v>53140.694171220792</v>
      </c>
      <c r="AC280" s="5">
        <f t="shared" ca="1" si="738"/>
        <v>54737.846873291754</v>
      </c>
      <c r="AD280" s="5">
        <f t="shared" ca="1" si="738"/>
        <v>56303.49009971237</v>
      </c>
      <c r="AE280" s="5">
        <f t="shared" ca="1" si="738"/>
        <v>57838.468678174446</v>
      </c>
      <c r="AF280" s="5">
        <f t="shared" ca="1" si="738"/>
        <v>59343.569055931592</v>
      </c>
      <c r="AG280" s="5">
        <f t="shared" ca="1" si="738"/>
        <v>56042.682865087365</v>
      </c>
      <c r="AI280" s="5">
        <f t="shared" ca="1" si="735"/>
        <v>42837.205939771542</v>
      </c>
      <c r="AJ280" s="5">
        <f t="shared" ca="1" si="735"/>
        <v>0</v>
      </c>
      <c r="AL280" s="5">
        <f t="shared" ca="1" si="736"/>
        <v>3569.7671616476287</v>
      </c>
      <c r="AM280" s="5">
        <f t="shared" ca="1" si="736"/>
        <v>0</v>
      </c>
    </row>
    <row r="281" spans="2:39" hidden="1" outlineLevel="1" x14ac:dyDescent="0.3">
      <c r="B281" s="55">
        <f t="shared" ca="1" si="737"/>
        <v>3</v>
      </c>
      <c r="C281" s="37" t="str">
        <f ca="1">OFFSET('2. Participants'!$B$36,B281,0)</f>
        <v>Kate</v>
      </c>
      <c r="H281" s="5" t="s">
        <v>101</v>
      </c>
      <c r="I281" s="14"/>
      <c r="J281" s="5">
        <f t="shared" ref="J281:AG281" ca="1" si="739">I281+J263+J272</f>
        <v>1085.28</v>
      </c>
      <c r="K281" s="5">
        <f t="shared" ca="1" si="739"/>
        <v>2150.5653763413848</v>
      </c>
      <c r="L281" s="5">
        <f t="shared" ca="1" si="739"/>
        <v>3196.224499375815</v>
      </c>
      <c r="M281" s="5">
        <f t="shared" ca="1" si="739"/>
        <v>4157.0152532569737</v>
      </c>
      <c r="N281" s="5">
        <f t="shared" ca="1" si="739"/>
        <v>4990.9067954292086</v>
      </c>
      <c r="O281" s="5">
        <f t="shared" ca="1" si="739"/>
        <v>5764.0202790495823</v>
      </c>
      <c r="P281" s="5">
        <f t="shared" ca="1" si="739"/>
        <v>6497.9280853510108</v>
      </c>
      <c r="Q281" s="5">
        <f t="shared" ca="1" si="739"/>
        <v>7202.6927350628503</v>
      </c>
      <c r="R281" s="5">
        <f t="shared" ca="1" si="739"/>
        <v>7883.8924915452908</v>
      </c>
      <c r="S281" s="5">
        <f t="shared" ca="1" si="739"/>
        <v>8544.9762822497851</v>
      </c>
      <c r="T281" s="5">
        <f t="shared" ca="1" si="739"/>
        <v>9188.2499517575361</v>
      </c>
      <c r="U281" s="14">
        <f t="shared" ca="1" si="739"/>
        <v>8983.0629892408797</v>
      </c>
      <c r="V281" s="5">
        <f t="shared" ca="1" si="739"/>
        <v>9595.2114268945115</v>
      </c>
      <c r="W281" s="5">
        <f t="shared" ca="1" si="739"/>
        <v>10193.354353749859</v>
      </c>
      <c r="X281" s="5">
        <f t="shared" ca="1" si="739"/>
        <v>10778.251773845896</v>
      </c>
      <c r="Y281" s="5">
        <f t="shared" ca="1" si="739"/>
        <v>11350.531479030911</v>
      </c>
      <c r="Z281" s="5">
        <f t="shared" ca="1" si="739"/>
        <v>11910.72494639085</v>
      </c>
      <c r="AA281" s="5">
        <f t="shared" ca="1" si="739"/>
        <v>12459.291666886314</v>
      </c>
      <c r="AB281" s="5">
        <f t="shared" ca="1" si="739"/>
        <v>12996.636093851421</v>
      </c>
      <c r="AC281" s="5">
        <f t="shared" ca="1" si="739"/>
        <v>13523.119736168903</v>
      </c>
      <c r="AD281" s="5">
        <f t="shared" ca="1" si="739"/>
        <v>14039.069970607517</v>
      </c>
      <c r="AE281" s="5">
        <f t="shared" ca="1" si="739"/>
        <v>14544.786584616033</v>
      </c>
      <c r="AF281" s="5">
        <f t="shared" ca="1" si="739"/>
        <v>15040.546716205936</v>
      </c>
      <c r="AG281" s="5">
        <f t="shared" ca="1" si="739"/>
        <v>14315.923547584131</v>
      </c>
      <c r="AI281" s="5">
        <f t="shared" ca="1" si="735"/>
        <v>9595.2114268945115</v>
      </c>
      <c r="AJ281" s="5">
        <f t="shared" ca="1" si="735"/>
        <v>0</v>
      </c>
      <c r="AL281" s="5">
        <f t="shared" ca="1" si="736"/>
        <v>799.60095224120926</v>
      </c>
      <c r="AM281" s="5">
        <f t="shared" ca="1" si="736"/>
        <v>0</v>
      </c>
    </row>
    <row r="282" spans="2:39" hidden="1" outlineLevel="1" x14ac:dyDescent="0.3">
      <c r="B282" s="55">
        <f t="shared" ca="1" si="737"/>
        <v>4</v>
      </c>
      <c r="C282" s="37" t="str">
        <f ca="1">OFFSET('2. Participants'!$B$36,B282,0)</f>
        <v>Andrew</v>
      </c>
      <c r="H282" s="5" t="s">
        <v>101</v>
      </c>
      <c r="I282" s="14"/>
      <c r="J282" s="5">
        <f t="shared" ref="J282:AG282" ca="1" si="740">I282+J264+J273</f>
        <v>1085.28</v>
      </c>
      <c r="K282" s="5">
        <f t="shared" ca="1" si="740"/>
        <v>2150.5653763413848</v>
      </c>
      <c r="L282" s="5">
        <f t="shared" ca="1" si="740"/>
        <v>3196.224499375815</v>
      </c>
      <c r="M282" s="5">
        <f t="shared" ca="1" si="740"/>
        <v>4157.0152532569737</v>
      </c>
      <c r="N282" s="5">
        <f t="shared" ca="1" si="740"/>
        <v>4990.9067954292086</v>
      </c>
      <c r="O282" s="5">
        <f t="shared" ca="1" si="740"/>
        <v>5764.0202790495823</v>
      </c>
      <c r="P282" s="5">
        <f t="shared" ca="1" si="740"/>
        <v>6497.9280853510108</v>
      </c>
      <c r="Q282" s="5">
        <f t="shared" ca="1" si="740"/>
        <v>7202.6927350628503</v>
      </c>
      <c r="R282" s="5">
        <f t="shared" ca="1" si="740"/>
        <v>7883.8924915452908</v>
      </c>
      <c r="S282" s="5">
        <f t="shared" ca="1" si="740"/>
        <v>8544.9762822497851</v>
      </c>
      <c r="T282" s="5">
        <f t="shared" ca="1" si="740"/>
        <v>9188.2499517575361</v>
      </c>
      <c r="U282" s="14">
        <f t="shared" ca="1" si="740"/>
        <v>8983.0629892408797</v>
      </c>
      <c r="V282" s="5">
        <f t="shared" ca="1" si="740"/>
        <v>9595.2114268945115</v>
      </c>
      <c r="W282" s="5">
        <f t="shared" ca="1" si="740"/>
        <v>10193.354353749859</v>
      </c>
      <c r="X282" s="5">
        <f t="shared" ca="1" si="740"/>
        <v>10778.251773845896</v>
      </c>
      <c r="Y282" s="5">
        <f t="shared" ca="1" si="740"/>
        <v>11350.531479030911</v>
      </c>
      <c r="Z282" s="5">
        <f t="shared" ca="1" si="740"/>
        <v>11910.72494639085</v>
      </c>
      <c r="AA282" s="5">
        <f t="shared" ca="1" si="740"/>
        <v>12459.291666886314</v>
      </c>
      <c r="AB282" s="5">
        <f t="shared" ca="1" si="740"/>
        <v>12996.636093851421</v>
      </c>
      <c r="AC282" s="5">
        <f t="shared" ca="1" si="740"/>
        <v>13523.119736168903</v>
      </c>
      <c r="AD282" s="5">
        <f t="shared" ca="1" si="740"/>
        <v>14039.069970607517</v>
      </c>
      <c r="AE282" s="5">
        <f t="shared" ca="1" si="740"/>
        <v>14544.786584616033</v>
      </c>
      <c r="AF282" s="5">
        <f t="shared" ca="1" si="740"/>
        <v>15040.546716205936</v>
      </c>
      <c r="AG282" s="5">
        <f t="shared" ca="1" si="740"/>
        <v>14315.923547584131</v>
      </c>
      <c r="AI282" s="5">
        <f t="shared" ca="1" si="735"/>
        <v>9595.2114268945115</v>
      </c>
      <c r="AJ282" s="5">
        <f t="shared" ca="1" si="735"/>
        <v>0</v>
      </c>
      <c r="AL282" s="5">
        <f t="shared" ca="1" si="736"/>
        <v>799.60095224120926</v>
      </c>
      <c r="AM282" s="5">
        <f t="shared" ca="1" si="736"/>
        <v>0</v>
      </c>
    </row>
    <row r="283" spans="2:39" hidden="1" outlineLevel="1" x14ac:dyDescent="0.3">
      <c r="B283" s="55">
        <f t="shared" ca="1" si="737"/>
        <v>5</v>
      </c>
      <c r="C283" s="37" t="str">
        <f ca="1">OFFSET('2. Participants'!$B$36,B283,0)</f>
        <v>Suppliers</v>
      </c>
      <c r="H283" s="5" t="s">
        <v>101</v>
      </c>
      <c r="I283" s="14"/>
      <c r="J283" s="5">
        <f t="shared" ref="J283:AG283" ca="1" si="741">I283+J265+J274</f>
        <v>0</v>
      </c>
      <c r="K283" s="5">
        <f t="shared" ca="1" si="741"/>
        <v>0</v>
      </c>
      <c r="L283" s="5">
        <f t="shared" ca="1" si="741"/>
        <v>0</v>
      </c>
      <c r="M283" s="5">
        <f t="shared" ca="1" si="741"/>
        <v>0</v>
      </c>
      <c r="N283" s="5">
        <f t="shared" ca="1" si="741"/>
        <v>0</v>
      </c>
      <c r="O283" s="5">
        <f t="shared" ca="1" si="741"/>
        <v>0</v>
      </c>
      <c r="P283" s="5">
        <f t="shared" ca="1" si="741"/>
        <v>0</v>
      </c>
      <c r="Q283" s="5">
        <f t="shared" ca="1" si="741"/>
        <v>0</v>
      </c>
      <c r="R283" s="5">
        <f t="shared" ca="1" si="741"/>
        <v>0</v>
      </c>
      <c r="S283" s="5">
        <f t="shared" ca="1" si="741"/>
        <v>0</v>
      </c>
      <c r="T283" s="5">
        <f t="shared" ca="1" si="741"/>
        <v>0</v>
      </c>
      <c r="U283" s="14">
        <f t="shared" ca="1" si="741"/>
        <v>0</v>
      </c>
      <c r="V283" s="5">
        <f t="shared" ca="1" si="741"/>
        <v>0</v>
      </c>
      <c r="W283" s="5">
        <f t="shared" ca="1" si="741"/>
        <v>0</v>
      </c>
      <c r="X283" s="5">
        <f t="shared" ca="1" si="741"/>
        <v>0</v>
      </c>
      <c r="Y283" s="5">
        <f t="shared" ca="1" si="741"/>
        <v>0</v>
      </c>
      <c r="Z283" s="5">
        <f t="shared" ca="1" si="741"/>
        <v>0</v>
      </c>
      <c r="AA283" s="5">
        <f t="shared" ca="1" si="741"/>
        <v>0</v>
      </c>
      <c r="AB283" s="5">
        <f t="shared" ca="1" si="741"/>
        <v>0</v>
      </c>
      <c r="AC283" s="5">
        <f t="shared" ca="1" si="741"/>
        <v>0</v>
      </c>
      <c r="AD283" s="5">
        <f t="shared" ca="1" si="741"/>
        <v>0</v>
      </c>
      <c r="AE283" s="5">
        <f t="shared" ca="1" si="741"/>
        <v>0</v>
      </c>
      <c r="AF283" s="5">
        <f t="shared" ca="1" si="741"/>
        <v>0</v>
      </c>
      <c r="AG283" s="5">
        <f t="shared" ca="1" si="741"/>
        <v>0</v>
      </c>
      <c r="AI283" s="5">
        <f t="shared" ca="1" si="735"/>
        <v>0</v>
      </c>
      <c r="AJ283" s="5">
        <f t="shared" ca="1" si="735"/>
        <v>0</v>
      </c>
      <c r="AL283" s="5">
        <f t="shared" ca="1" si="736"/>
        <v>0</v>
      </c>
      <c r="AM283" s="5">
        <f t="shared" ca="1" si="736"/>
        <v>0</v>
      </c>
    </row>
    <row r="284" spans="2:39" hidden="1" outlineLevel="1" x14ac:dyDescent="0.3">
      <c r="B284" s="55">
        <f t="shared" ca="1" si="737"/>
        <v>6</v>
      </c>
      <c r="C284" s="37">
        <f ca="1">OFFSET('2. Participants'!$B$36,B284,0)</f>
        <v>0</v>
      </c>
      <c r="H284" s="5" t="s">
        <v>101</v>
      </c>
      <c r="I284" s="14"/>
      <c r="J284" s="5">
        <f t="shared" ref="J284:AG284" ca="1" si="742">I284+J266+J275</f>
        <v>0</v>
      </c>
      <c r="K284" s="5">
        <f t="shared" ca="1" si="742"/>
        <v>0</v>
      </c>
      <c r="L284" s="5">
        <f t="shared" ca="1" si="742"/>
        <v>0</v>
      </c>
      <c r="M284" s="5">
        <f t="shared" ca="1" si="742"/>
        <v>0</v>
      </c>
      <c r="N284" s="5">
        <f t="shared" ca="1" si="742"/>
        <v>0</v>
      </c>
      <c r="O284" s="5">
        <f t="shared" ca="1" si="742"/>
        <v>0</v>
      </c>
      <c r="P284" s="5">
        <f t="shared" ca="1" si="742"/>
        <v>0</v>
      </c>
      <c r="Q284" s="5">
        <f t="shared" ca="1" si="742"/>
        <v>0</v>
      </c>
      <c r="R284" s="5">
        <f t="shared" ca="1" si="742"/>
        <v>0</v>
      </c>
      <c r="S284" s="5">
        <f t="shared" ca="1" si="742"/>
        <v>0</v>
      </c>
      <c r="T284" s="5">
        <f t="shared" ca="1" si="742"/>
        <v>0</v>
      </c>
      <c r="U284" s="14">
        <f t="shared" ca="1" si="742"/>
        <v>0</v>
      </c>
      <c r="V284" s="5">
        <f t="shared" ca="1" si="742"/>
        <v>0</v>
      </c>
      <c r="W284" s="5">
        <f t="shared" ca="1" si="742"/>
        <v>0</v>
      </c>
      <c r="X284" s="5">
        <f t="shared" ca="1" si="742"/>
        <v>0</v>
      </c>
      <c r="Y284" s="5">
        <f t="shared" ca="1" si="742"/>
        <v>0</v>
      </c>
      <c r="Z284" s="5">
        <f t="shared" ca="1" si="742"/>
        <v>0</v>
      </c>
      <c r="AA284" s="5">
        <f t="shared" ca="1" si="742"/>
        <v>0</v>
      </c>
      <c r="AB284" s="5">
        <f t="shared" ca="1" si="742"/>
        <v>0</v>
      </c>
      <c r="AC284" s="5">
        <f t="shared" ca="1" si="742"/>
        <v>0</v>
      </c>
      <c r="AD284" s="5">
        <f t="shared" ca="1" si="742"/>
        <v>0</v>
      </c>
      <c r="AE284" s="5">
        <f t="shared" ca="1" si="742"/>
        <v>0</v>
      </c>
      <c r="AF284" s="5">
        <f t="shared" ca="1" si="742"/>
        <v>0</v>
      </c>
      <c r="AG284" s="5">
        <f t="shared" ca="1" si="742"/>
        <v>0</v>
      </c>
      <c r="AI284" s="5">
        <f t="shared" ca="1" si="735"/>
        <v>0</v>
      </c>
      <c r="AJ284" s="5">
        <f t="shared" ca="1" si="735"/>
        <v>0</v>
      </c>
      <c r="AL284" s="5">
        <f t="shared" ref="AL284" ca="1" si="743">AI284/12</f>
        <v>0</v>
      </c>
      <c r="AM284" s="5">
        <f t="shared" ref="AM284" ca="1" si="744">AJ284/12</f>
        <v>0</v>
      </c>
    </row>
    <row r="285" spans="2:39" hidden="1" outlineLevel="1" x14ac:dyDescent="0.3">
      <c r="B285" s="55">
        <f t="shared" ca="1" si="737"/>
        <v>7</v>
      </c>
      <c r="C285" s="37">
        <f ca="1">OFFSET('2. Participants'!$B$36,B285,0)</f>
        <v>0</v>
      </c>
      <c r="H285" s="5" t="s">
        <v>101</v>
      </c>
      <c r="I285" s="14"/>
      <c r="J285" s="5">
        <f t="shared" ref="J285:AG285" ca="1" si="745">I285+J267+J276</f>
        <v>0</v>
      </c>
      <c r="K285" s="5">
        <f t="shared" ca="1" si="745"/>
        <v>0</v>
      </c>
      <c r="L285" s="5">
        <f t="shared" ca="1" si="745"/>
        <v>0</v>
      </c>
      <c r="M285" s="5">
        <f t="shared" ca="1" si="745"/>
        <v>0</v>
      </c>
      <c r="N285" s="5">
        <f t="shared" ca="1" si="745"/>
        <v>0</v>
      </c>
      <c r="O285" s="5">
        <f t="shared" ca="1" si="745"/>
        <v>0</v>
      </c>
      <c r="P285" s="5">
        <f t="shared" ca="1" si="745"/>
        <v>0</v>
      </c>
      <c r="Q285" s="5">
        <f t="shared" ca="1" si="745"/>
        <v>0</v>
      </c>
      <c r="R285" s="5">
        <f t="shared" ca="1" si="745"/>
        <v>0</v>
      </c>
      <c r="S285" s="5">
        <f t="shared" ca="1" si="745"/>
        <v>0</v>
      </c>
      <c r="T285" s="5">
        <f t="shared" ca="1" si="745"/>
        <v>0</v>
      </c>
      <c r="U285" s="14">
        <f t="shared" ca="1" si="745"/>
        <v>0</v>
      </c>
      <c r="V285" s="5">
        <f t="shared" ca="1" si="745"/>
        <v>0</v>
      </c>
      <c r="W285" s="5">
        <f t="shared" ca="1" si="745"/>
        <v>0</v>
      </c>
      <c r="X285" s="5">
        <f t="shared" ca="1" si="745"/>
        <v>0</v>
      </c>
      <c r="Y285" s="5">
        <f t="shared" ca="1" si="745"/>
        <v>0</v>
      </c>
      <c r="Z285" s="5">
        <f t="shared" ca="1" si="745"/>
        <v>0</v>
      </c>
      <c r="AA285" s="5">
        <f t="shared" ca="1" si="745"/>
        <v>0</v>
      </c>
      <c r="AB285" s="5">
        <f t="shared" ca="1" si="745"/>
        <v>0</v>
      </c>
      <c r="AC285" s="5">
        <f t="shared" ca="1" si="745"/>
        <v>0</v>
      </c>
      <c r="AD285" s="5">
        <f t="shared" ca="1" si="745"/>
        <v>0</v>
      </c>
      <c r="AE285" s="5">
        <f t="shared" ca="1" si="745"/>
        <v>0</v>
      </c>
      <c r="AF285" s="5">
        <f t="shared" ca="1" si="745"/>
        <v>0</v>
      </c>
      <c r="AG285" s="5">
        <f t="shared" ca="1" si="745"/>
        <v>0</v>
      </c>
      <c r="AI285" s="5">
        <f t="shared" ca="1" si="735"/>
        <v>0</v>
      </c>
      <c r="AJ285" s="5">
        <f t="shared" ca="1" si="735"/>
        <v>0</v>
      </c>
      <c r="AL285" s="5">
        <f t="shared" ca="1" si="736"/>
        <v>0</v>
      </c>
      <c r="AM285" s="5">
        <f t="shared" ca="1" si="736"/>
        <v>0</v>
      </c>
    </row>
    <row r="286" spans="2:39" hidden="1" outlineLevel="1" x14ac:dyDescent="0.3">
      <c r="C286" s="35" t="s">
        <v>100</v>
      </c>
      <c r="D286" s="35"/>
      <c r="E286" s="35"/>
      <c r="F286" s="35"/>
      <c r="G286" s="35"/>
      <c r="H286" s="35" t="s">
        <v>101</v>
      </c>
      <c r="I286" s="41"/>
      <c r="J286" s="35">
        <f ca="1">SUM(J279:J285)</f>
        <v>21283.759999999998</v>
      </c>
      <c r="K286" s="35">
        <f t="shared" ref="K286" ca="1" si="746">SUM(K279:K285)</f>
        <v>26470.174805485738</v>
      </c>
      <c r="L286" s="35">
        <f t="shared" ref="L286" ca="1" si="747">SUM(L279:L285)</f>
        <v>31561.037852740268</v>
      </c>
      <c r="M286" s="35">
        <f t="shared" ref="M286" ca="1" si="748">SUM(M279:M285)</f>
        <v>36262.892888806753</v>
      </c>
      <c r="N286" s="35">
        <f t="shared" ref="N286" ca="1" si="749">SUM(N279:N285)</f>
        <v>40386.731935270836</v>
      </c>
      <c r="O286" s="35">
        <f t="shared" ref="O286" ca="1" si="750">SUM(O279:O285)</f>
        <v>44230.228584394383</v>
      </c>
      <c r="P286" s="35">
        <f t="shared" ref="P286" ca="1" si="751">SUM(P279:P285)</f>
        <v>47890.584589150785</v>
      </c>
      <c r="Q286" s="35">
        <f t="shared" ref="Q286" ca="1" si="752">SUM(Q279:Q285)</f>
        <v>51413.205008200632</v>
      </c>
      <c r="R286" s="35">
        <f t="shared" ref="R286" ca="1" si="753">SUM(R279:R285)</f>
        <v>54823.313462776699</v>
      </c>
      <c r="S286" s="35">
        <f t="shared" ref="S286" ca="1" si="754">SUM(S279:S285)</f>
        <v>58136.549325247914</v>
      </c>
      <c r="T286" s="35">
        <f t="shared" ref="T286" ca="1" si="755">SUM(T279:T285)</f>
        <v>61363.405899010773</v>
      </c>
      <c r="U286" s="41">
        <f t="shared" ref="U286" ca="1" si="756">SUM(U279:U285)</f>
        <v>58952.960824119218</v>
      </c>
      <c r="V286" s="35">
        <f t="shared" ref="V286" ca="1" si="757">SUM(V279:V285)</f>
        <v>62027.628793560565</v>
      </c>
      <c r="W286" s="35">
        <f t="shared" ref="W286" ca="1" si="758">SUM(W279:W285)</f>
        <v>65033.376453969235</v>
      </c>
      <c r="X286" s="35">
        <f t="shared" ref="X286" ca="1" si="759">SUM(X279:X285)</f>
        <v>67973.73243928107</v>
      </c>
      <c r="Y286" s="35">
        <f t="shared" ref="Y286" ca="1" si="760">SUM(Y279:Y285)</f>
        <v>70851.628427494652</v>
      </c>
      <c r="Z286" s="35">
        <f t="shared" ref="Z286" ca="1" si="761">SUM(Z279:Z285)</f>
        <v>73669.560715965592</v>
      </c>
      <c r="AA286" s="35">
        <f t="shared" ref="AA286" ca="1" si="762">SUM(AA279:AA285)</f>
        <v>76429.69973646068</v>
      </c>
      <c r="AB286" s="35">
        <f t="shared" ref="AB286" ca="1" si="763">SUM(AB279:AB285)</f>
        <v>79133.966358923644</v>
      </c>
      <c r="AC286" s="35">
        <f t="shared" ref="AC286" ca="1" si="764">SUM(AC279:AC285)</f>
        <v>81784.086345629548</v>
      </c>
      <c r="AD286" s="35">
        <f t="shared" ref="AD286" ca="1" si="765">SUM(AD279:AD285)</f>
        <v>84381.630040927412</v>
      </c>
      <c r="AE286" s="35">
        <f t="shared" ref="AE286" ca="1" si="766">SUM(AE279:AE285)</f>
        <v>86928.041847406508</v>
      </c>
      <c r="AF286" s="35">
        <f t="shared" ref="AF286" ca="1" si="767">SUM(AF279:AF285)</f>
        <v>89424.662488343471</v>
      </c>
      <c r="AG286" s="35">
        <f t="shared" ref="AG286" ca="1" si="768">SUM(AG279:AG285)</f>
        <v>84674.529960255619</v>
      </c>
      <c r="AI286" s="35">
        <f t="shared" ca="1" si="735"/>
        <v>62027.628793560565</v>
      </c>
      <c r="AJ286" s="35">
        <f t="shared" ca="1" si="735"/>
        <v>0</v>
      </c>
      <c r="AL286" s="35">
        <f t="shared" ca="1" si="736"/>
        <v>5168.9690661300474</v>
      </c>
      <c r="AM286" s="35">
        <f t="shared" ca="1" si="736"/>
        <v>0</v>
      </c>
    </row>
    <row r="287" spans="2:39" hidden="1" outlineLevel="1" x14ac:dyDescent="0.3">
      <c r="I287" s="14"/>
      <c r="U287" s="14"/>
    </row>
    <row r="288" spans="2:39" hidden="1" outlineLevel="1" x14ac:dyDescent="0.3">
      <c r="B288" s="55">
        <f ca="1">IFERROR(OFFSET(B288,-1,0)+1,1)</f>
        <v>1</v>
      </c>
      <c r="C288" s="37" t="str">
        <f ca="1">OFFSET('2. Participants'!$B$36,B288,0)</f>
        <v>Clients</v>
      </c>
      <c r="H288" s="5" t="s">
        <v>42</v>
      </c>
      <c r="I288" s="14"/>
      <c r="J288" s="17">
        <f ca="1">IFERROR(J279/J$286,0)</f>
        <v>0</v>
      </c>
      <c r="K288" s="17">
        <f t="shared" ref="K288:AJ288" ca="1" si="769">IFERROR(K279/K$286,0)</f>
        <v>0</v>
      </c>
      <c r="L288" s="17">
        <f t="shared" ca="1" si="769"/>
        <v>0</v>
      </c>
      <c r="M288" s="17">
        <f t="shared" ca="1" si="769"/>
        <v>0</v>
      </c>
      <c r="N288" s="17">
        <f t="shared" ca="1" si="769"/>
        <v>0</v>
      </c>
      <c r="O288" s="17">
        <f t="shared" ca="1" si="769"/>
        <v>0</v>
      </c>
      <c r="P288" s="17">
        <f t="shared" ca="1" si="769"/>
        <v>0</v>
      </c>
      <c r="Q288" s="17">
        <f t="shared" ca="1" si="769"/>
        <v>0</v>
      </c>
      <c r="R288" s="17">
        <f t="shared" ca="1" si="769"/>
        <v>0</v>
      </c>
      <c r="S288" s="17">
        <f t="shared" ca="1" si="769"/>
        <v>0</v>
      </c>
      <c r="T288" s="17">
        <f t="shared" ca="1" si="769"/>
        <v>0</v>
      </c>
      <c r="U288" s="43">
        <f t="shared" ca="1" si="769"/>
        <v>0</v>
      </c>
      <c r="V288" s="17">
        <f t="shared" ca="1" si="769"/>
        <v>0</v>
      </c>
      <c r="W288" s="17">
        <f t="shared" ca="1" si="769"/>
        <v>0</v>
      </c>
      <c r="X288" s="17">
        <f t="shared" ca="1" si="769"/>
        <v>0</v>
      </c>
      <c r="Y288" s="17">
        <f t="shared" ca="1" si="769"/>
        <v>0</v>
      </c>
      <c r="Z288" s="17">
        <f t="shared" ca="1" si="769"/>
        <v>0</v>
      </c>
      <c r="AA288" s="17">
        <f t="shared" ca="1" si="769"/>
        <v>0</v>
      </c>
      <c r="AB288" s="17">
        <f t="shared" ca="1" si="769"/>
        <v>0</v>
      </c>
      <c r="AC288" s="17">
        <f t="shared" ca="1" si="769"/>
        <v>0</v>
      </c>
      <c r="AD288" s="17">
        <f t="shared" ca="1" si="769"/>
        <v>0</v>
      </c>
      <c r="AE288" s="17">
        <f t="shared" ca="1" si="769"/>
        <v>0</v>
      </c>
      <c r="AF288" s="17">
        <f t="shared" ca="1" si="769"/>
        <v>0</v>
      </c>
      <c r="AG288" s="17">
        <f t="shared" ca="1" si="769"/>
        <v>0</v>
      </c>
      <c r="AI288" s="17">
        <f t="shared" ca="1" si="769"/>
        <v>0</v>
      </c>
      <c r="AJ288" s="17">
        <f t="shared" ca="1" si="769"/>
        <v>0</v>
      </c>
    </row>
    <row r="289" spans="1:39" hidden="1" outlineLevel="1" x14ac:dyDescent="0.3">
      <c r="B289" s="55">
        <f t="shared" ref="B289:B294" ca="1" si="770">IFERROR(OFFSET(B289,-1,0)+1,1)</f>
        <v>2</v>
      </c>
      <c r="C289" s="37" t="str">
        <f ca="1">OFFSET('2. Participants'!$B$36,B289,0)</f>
        <v>Rebecca</v>
      </c>
      <c r="H289" s="5" t="s">
        <v>42</v>
      </c>
      <c r="I289" s="14"/>
      <c r="J289" s="17">
        <f t="shared" ref="J289:AJ289" ca="1" si="771">IFERROR(J280/J$286,0)</f>
        <v>0.89801801937251702</v>
      </c>
      <c r="K289" s="17">
        <f t="shared" ca="1" si="771"/>
        <v>0.8375103003932034</v>
      </c>
      <c r="L289" s="17">
        <f t="shared" ca="1" si="771"/>
        <v>0.79745757954545182</v>
      </c>
      <c r="M289" s="17">
        <f t="shared" ca="1" si="771"/>
        <v>0.77072897818694897</v>
      </c>
      <c r="N289" s="17">
        <f t="shared" ca="1" si="771"/>
        <v>0.75284423590260763</v>
      </c>
      <c r="O289" s="17">
        <f t="shared" ca="1" si="771"/>
        <v>0.73936285370755317</v>
      </c>
      <c r="P289" s="17">
        <f t="shared" ca="1" si="771"/>
        <v>0.72863442193925254</v>
      </c>
      <c r="Q289" s="17">
        <f t="shared" ca="1" si="771"/>
        <v>0.71981156460041762</v>
      </c>
      <c r="R289" s="17">
        <f t="shared" ca="1" si="771"/>
        <v>0.71238905518185425</v>
      </c>
      <c r="S289" s="17">
        <f t="shared" ca="1" si="771"/>
        <v>0.70603772045552693</v>
      </c>
      <c r="T289" s="17">
        <f t="shared" ca="1" si="771"/>
        <v>0.70052998795799715</v>
      </c>
      <c r="U289" s="43">
        <f t="shared" ca="1" si="771"/>
        <v>0.69524641803688103</v>
      </c>
      <c r="V289" s="17">
        <f t="shared" ca="1" si="771"/>
        <v>0.69061492068867725</v>
      </c>
      <c r="W289" s="17">
        <f t="shared" ca="1" si="771"/>
        <v>0.68651929487423302</v>
      </c>
      <c r="X289" s="17">
        <f t="shared" ca="1" si="771"/>
        <v>0.68287009151737288</v>
      </c>
      <c r="Y289" s="17">
        <f t="shared" ca="1" si="771"/>
        <v>0.67959716012324634</v>
      </c>
      <c r="Z289" s="17">
        <f t="shared" ca="1" si="771"/>
        <v>0.67664460516296876</v>
      </c>
      <c r="AA289" s="17">
        <f t="shared" ca="1" si="771"/>
        <v>0.67396727424423919</v>
      </c>
      <c r="AB289" s="17">
        <f t="shared" ca="1" si="771"/>
        <v>0.67152825286418005</v>
      </c>
      <c r="AC289" s="17">
        <f t="shared" ca="1" si="771"/>
        <v>0.66929703954829212</v>
      </c>
      <c r="AD289" s="17">
        <f t="shared" ca="1" si="771"/>
        <v>0.66724819220016995</v>
      </c>
      <c r="AE289" s="17">
        <f t="shared" ca="1" si="771"/>
        <v>0.66536030777851984</v>
      </c>
      <c r="AF289" s="17">
        <f t="shared" ca="1" si="771"/>
        <v>0.66361524220085311</v>
      </c>
      <c r="AG289" s="17">
        <f t="shared" ca="1" si="771"/>
        <v>0.66185998187876072</v>
      </c>
      <c r="AI289" s="17">
        <f t="shared" ca="1" si="771"/>
        <v>0.69061492068867725</v>
      </c>
      <c r="AJ289" s="17">
        <f t="shared" ca="1" si="771"/>
        <v>0</v>
      </c>
    </row>
    <row r="290" spans="1:39" hidden="1" outlineLevel="1" x14ac:dyDescent="0.3">
      <c r="B290" s="55">
        <f t="shared" ca="1" si="770"/>
        <v>3</v>
      </c>
      <c r="C290" s="37" t="str">
        <f ca="1">OFFSET('2. Participants'!$B$36,B290,0)</f>
        <v>Kate</v>
      </c>
      <c r="H290" s="5" t="s">
        <v>42</v>
      </c>
      <c r="I290" s="14"/>
      <c r="J290" s="17">
        <f t="shared" ref="J290:AJ290" ca="1" si="772">IFERROR(J281/J$286,0)</f>
        <v>5.099099031374156E-2</v>
      </c>
      <c r="K290" s="17">
        <f t="shared" ca="1" si="772"/>
        <v>8.1244849803398231E-2</v>
      </c>
      <c r="L290" s="17">
        <f t="shared" ca="1" si="772"/>
        <v>0.10127121022727409</v>
      </c>
      <c r="M290" s="17">
        <f t="shared" ca="1" si="772"/>
        <v>0.11463551090652553</v>
      </c>
      <c r="N290" s="17">
        <f t="shared" ca="1" si="772"/>
        <v>0.12357788204869613</v>
      </c>
      <c r="O290" s="17">
        <f t="shared" ca="1" si="772"/>
        <v>0.13031857314622344</v>
      </c>
      <c r="P290" s="17">
        <f t="shared" ca="1" si="772"/>
        <v>0.13568278903037367</v>
      </c>
      <c r="Q290" s="17">
        <f t="shared" ca="1" si="772"/>
        <v>0.14009421769979111</v>
      </c>
      <c r="R290" s="17">
        <f t="shared" ca="1" si="772"/>
        <v>0.14380547240907293</v>
      </c>
      <c r="S290" s="17">
        <f t="shared" ca="1" si="772"/>
        <v>0.14698113977223651</v>
      </c>
      <c r="T290" s="17">
        <f t="shared" ca="1" si="772"/>
        <v>0.14973500602100148</v>
      </c>
      <c r="U290" s="43">
        <f t="shared" ca="1" si="772"/>
        <v>0.15237679098155948</v>
      </c>
      <c r="V290" s="17">
        <f t="shared" ca="1" si="772"/>
        <v>0.15469253965566138</v>
      </c>
      <c r="W290" s="17">
        <f t="shared" ca="1" si="772"/>
        <v>0.15674035256288343</v>
      </c>
      <c r="X290" s="17">
        <f t="shared" ca="1" si="772"/>
        <v>0.15856495424131359</v>
      </c>
      <c r="Y290" s="17">
        <f t="shared" ca="1" si="772"/>
        <v>0.16020141993837686</v>
      </c>
      <c r="Z290" s="17">
        <f t="shared" ca="1" si="772"/>
        <v>0.16167769741851562</v>
      </c>
      <c r="AA290" s="17">
        <f t="shared" ca="1" si="772"/>
        <v>0.16301636287788041</v>
      </c>
      <c r="AB290" s="17">
        <f t="shared" ca="1" si="772"/>
        <v>0.16423587356790992</v>
      </c>
      <c r="AC290" s="17">
        <f t="shared" ca="1" si="772"/>
        <v>0.16535148022585403</v>
      </c>
      <c r="AD290" s="17">
        <f t="shared" ca="1" si="772"/>
        <v>0.16637590389991497</v>
      </c>
      <c r="AE290" s="17">
        <f t="shared" ca="1" si="772"/>
        <v>0.16731984611074011</v>
      </c>
      <c r="AF290" s="17">
        <f t="shared" ca="1" si="772"/>
        <v>0.16819237889957342</v>
      </c>
      <c r="AG290" s="17">
        <f t="shared" ca="1" si="772"/>
        <v>0.1690700090606197</v>
      </c>
      <c r="AI290" s="17">
        <f t="shared" ca="1" si="772"/>
        <v>0.15469253965566138</v>
      </c>
      <c r="AJ290" s="17">
        <f t="shared" ca="1" si="772"/>
        <v>0</v>
      </c>
    </row>
    <row r="291" spans="1:39" hidden="1" outlineLevel="1" x14ac:dyDescent="0.3">
      <c r="B291" s="55">
        <f t="shared" ca="1" si="770"/>
        <v>4</v>
      </c>
      <c r="C291" s="37" t="str">
        <f ca="1">OFFSET('2. Participants'!$B$36,B291,0)</f>
        <v>Andrew</v>
      </c>
      <c r="H291" s="5" t="s">
        <v>42</v>
      </c>
      <c r="I291" s="14"/>
      <c r="J291" s="17">
        <f t="shared" ref="J291:AJ291" ca="1" si="773">IFERROR(J282/J$286,0)</f>
        <v>5.099099031374156E-2</v>
      </c>
      <c r="K291" s="17">
        <f t="shared" ca="1" si="773"/>
        <v>8.1244849803398231E-2</v>
      </c>
      <c r="L291" s="17">
        <f t="shared" ca="1" si="773"/>
        <v>0.10127121022727409</v>
      </c>
      <c r="M291" s="17">
        <f t="shared" ca="1" si="773"/>
        <v>0.11463551090652553</v>
      </c>
      <c r="N291" s="17">
        <f t="shared" ca="1" si="773"/>
        <v>0.12357788204869613</v>
      </c>
      <c r="O291" s="17">
        <f t="shared" ca="1" si="773"/>
        <v>0.13031857314622344</v>
      </c>
      <c r="P291" s="17">
        <f t="shared" ca="1" si="773"/>
        <v>0.13568278903037367</v>
      </c>
      <c r="Q291" s="17">
        <f t="shared" ca="1" si="773"/>
        <v>0.14009421769979111</v>
      </c>
      <c r="R291" s="17">
        <f t="shared" ca="1" si="773"/>
        <v>0.14380547240907293</v>
      </c>
      <c r="S291" s="17">
        <f t="shared" ca="1" si="773"/>
        <v>0.14698113977223651</v>
      </c>
      <c r="T291" s="17">
        <f t="shared" ca="1" si="773"/>
        <v>0.14973500602100148</v>
      </c>
      <c r="U291" s="43">
        <f t="shared" ca="1" si="773"/>
        <v>0.15237679098155948</v>
      </c>
      <c r="V291" s="17">
        <f t="shared" ca="1" si="773"/>
        <v>0.15469253965566138</v>
      </c>
      <c r="W291" s="17">
        <f t="shared" ca="1" si="773"/>
        <v>0.15674035256288343</v>
      </c>
      <c r="X291" s="17">
        <f t="shared" ca="1" si="773"/>
        <v>0.15856495424131359</v>
      </c>
      <c r="Y291" s="17">
        <f t="shared" ca="1" si="773"/>
        <v>0.16020141993837686</v>
      </c>
      <c r="Z291" s="17">
        <f t="shared" ca="1" si="773"/>
        <v>0.16167769741851562</v>
      </c>
      <c r="AA291" s="17">
        <f t="shared" ca="1" si="773"/>
        <v>0.16301636287788041</v>
      </c>
      <c r="AB291" s="17">
        <f t="shared" ca="1" si="773"/>
        <v>0.16423587356790992</v>
      </c>
      <c r="AC291" s="17">
        <f t="shared" ca="1" si="773"/>
        <v>0.16535148022585403</v>
      </c>
      <c r="AD291" s="17">
        <f t="shared" ca="1" si="773"/>
        <v>0.16637590389991497</v>
      </c>
      <c r="AE291" s="17">
        <f t="shared" ca="1" si="773"/>
        <v>0.16731984611074011</v>
      </c>
      <c r="AF291" s="17">
        <f t="shared" ca="1" si="773"/>
        <v>0.16819237889957342</v>
      </c>
      <c r="AG291" s="17">
        <f t="shared" ca="1" si="773"/>
        <v>0.1690700090606197</v>
      </c>
      <c r="AI291" s="17">
        <f t="shared" ca="1" si="773"/>
        <v>0.15469253965566138</v>
      </c>
      <c r="AJ291" s="17">
        <f t="shared" ca="1" si="773"/>
        <v>0</v>
      </c>
    </row>
    <row r="292" spans="1:39" hidden="1" outlineLevel="1" x14ac:dyDescent="0.3">
      <c r="B292" s="55">
        <f t="shared" ca="1" si="770"/>
        <v>5</v>
      </c>
      <c r="C292" s="37" t="str">
        <f ca="1">OFFSET('2. Participants'!$B$36,B292,0)</f>
        <v>Suppliers</v>
      </c>
      <c r="H292" s="5" t="s">
        <v>42</v>
      </c>
      <c r="I292" s="14"/>
      <c r="J292" s="17">
        <f t="shared" ref="J292:AJ293" ca="1" si="774">IFERROR(J283/J$286,0)</f>
        <v>0</v>
      </c>
      <c r="K292" s="17">
        <f t="shared" ca="1" si="774"/>
        <v>0</v>
      </c>
      <c r="L292" s="17">
        <f t="shared" ca="1" si="774"/>
        <v>0</v>
      </c>
      <c r="M292" s="17">
        <f t="shared" ca="1" si="774"/>
        <v>0</v>
      </c>
      <c r="N292" s="17">
        <f t="shared" ca="1" si="774"/>
        <v>0</v>
      </c>
      <c r="O292" s="17">
        <f t="shared" ca="1" si="774"/>
        <v>0</v>
      </c>
      <c r="P292" s="17">
        <f t="shared" ca="1" si="774"/>
        <v>0</v>
      </c>
      <c r="Q292" s="17">
        <f t="shared" ca="1" si="774"/>
        <v>0</v>
      </c>
      <c r="R292" s="17">
        <f t="shared" ca="1" si="774"/>
        <v>0</v>
      </c>
      <c r="S292" s="17">
        <f t="shared" ca="1" si="774"/>
        <v>0</v>
      </c>
      <c r="T292" s="17">
        <f t="shared" ca="1" si="774"/>
        <v>0</v>
      </c>
      <c r="U292" s="43">
        <f t="shared" ca="1" si="774"/>
        <v>0</v>
      </c>
      <c r="V292" s="17">
        <f t="shared" ca="1" si="774"/>
        <v>0</v>
      </c>
      <c r="W292" s="17">
        <f t="shared" ca="1" si="774"/>
        <v>0</v>
      </c>
      <c r="X292" s="17">
        <f t="shared" ca="1" si="774"/>
        <v>0</v>
      </c>
      <c r="Y292" s="17">
        <f t="shared" ca="1" si="774"/>
        <v>0</v>
      </c>
      <c r="Z292" s="17">
        <f t="shared" ca="1" si="774"/>
        <v>0</v>
      </c>
      <c r="AA292" s="17">
        <f t="shared" ca="1" si="774"/>
        <v>0</v>
      </c>
      <c r="AB292" s="17">
        <f t="shared" ca="1" si="774"/>
        <v>0</v>
      </c>
      <c r="AC292" s="17">
        <f t="shared" ca="1" si="774"/>
        <v>0</v>
      </c>
      <c r="AD292" s="17">
        <f t="shared" ca="1" si="774"/>
        <v>0</v>
      </c>
      <c r="AE292" s="17">
        <f t="shared" ca="1" si="774"/>
        <v>0</v>
      </c>
      <c r="AF292" s="17">
        <f t="shared" ca="1" si="774"/>
        <v>0</v>
      </c>
      <c r="AG292" s="17">
        <f t="shared" ca="1" si="774"/>
        <v>0</v>
      </c>
      <c r="AI292" s="17">
        <f t="shared" ca="1" si="774"/>
        <v>0</v>
      </c>
      <c r="AJ292" s="17">
        <f t="shared" ca="1" si="774"/>
        <v>0</v>
      </c>
    </row>
    <row r="293" spans="1:39" hidden="1" outlineLevel="1" x14ac:dyDescent="0.3">
      <c r="B293" s="55">
        <f t="shared" ca="1" si="770"/>
        <v>6</v>
      </c>
      <c r="C293" s="37">
        <f ca="1">OFFSET('2. Participants'!$B$36,B293,0)</f>
        <v>0</v>
      </c>
      <c r="H293" s="5" t="s">
        <v>42</v>
      </c>
      <c r="I293" s="14"/>
      <c r="J293" s="17">
        <f t="shared" ca="1" si="774"/>
        <v>0</v>
      </c>
      <c r="K293" s="17">
        <f t="shared" ca="1" si="774"/>
        <v>0</v>
      </c>
      <c r="L293" s="17">
        <f t="shared" ca="1" si="774"/>
        <v>0</v>
      </c>
      <c r="M293" s="17">
        <f t="shared" ca="1" si="774"/>
        <v>0</v>
      </c>
      <c r="N293" s="17">
        <f t="shared" ca="1" si="774"/>
        <v>0</v>
      </c>
      <c r="O293" s="17">
        <f t="shared" ca="1" si="774"/>
        <v>0</v>
      </c>
      <c r="P293" s="17">
        <f t="shared" ca="1" si="774"/>
        <v>0</v>
      </c>
      <c r="Q293" s="17">
        <f t="shared" ca="1" si="774"/>
        <v>0</v>
      </c>
      <c r="R293" s="17">
        <f t="shared" ca="1" si="774"/>
        <v>0</v>
      </c>
      <c r="S293" s="17">
        <f t="shared" ca="1" si="774"/>
        <v>0</v>
      </c>
      <c r="T293" s="17">
        <f t="shared" ca="1" si="774"/>
        <v>0</v>
      </c>
      <c r="U293" s="43">
        <f t="shared" ca="1" si="774"/>
        <v>0</v>
      </c>
      <c r="V293" s="17">
        <f t="shared" ca="1" si="774"/>
        <v>0</v>
      </c>
      <c r="W293" s="17">
        <f t="shared" ca="1" si="774"/>
        <v>0</v>
      </c>
      <c r="X293" s="17">
        <f t="shared" ca="1" si="774"/>
        <v>0</v>
      </c>
      <c r="Y293" s="17">
        <f t="shared" ca="1" si="774"/>
        <v>0</v>
      </c>
      <c r="Z293" s="17">
        <f t="shared" ca="1" si="774"/>
        <v>0</v>
      </c>
      <c r="AA293" s="17">
        <f t="shared" ca="1" si="774"/>
        <v>0</v>
      </c>
      <c r="AB293" s="17">
        <f t="shared" ca="1" si="774"/>
        <v>0</v>
      </c>
      <c r="AC293" s="17">
        <f t="shared" ca="1" si="774"/>
        <v>0</v>
      </c>
      <c r="AD293" s="17">
        <f t="shared" ca="1" si="774"/>
        <v>0</v>
      </c>
      <c r="AE293" s="17">
        <f t="shared" ca="1" si="774"/>
        <v>0</v>
      </c>
      <c r="AF293" s="17">
        <f t="shared" ca="1" si="774"/>
        <v>0</v>
      </c>
      <c r="AG293" s="17">
        <f t="shared" ca="1" si="774"/>
        <v>0</v>
      </c>
      <c r="AI293" s="17">
        <f t="shared" ca="1" si="774"/>
        <v>0</v>
      </c>
      <c r="AJ293" s="17">
        <f t="shared" ca="1" si="774"/>
        <v>0</v>
      </c>
    </row>
    <row r="294" spans="1:39" hidden="1" outlineLevel="1" x14ac:dyDescent="0.3">
      <c r="B294" s="55">
        <f t="shared" ca="1" si="770"/>
        <v>7</v>
      </c>
      <c r="C294" s="37">
        <f ca="1">OFFSET('2. Participants'!$B$36,B294,0)</f>
        <v>0</v>
      </c>
      <c r="H294" s="5" t="s">
        <v>42</v>
      </c>
      <c r="I294" s="14"/>
      <c r="J294" s="17">
        <f t="shared" ref="J294:AJ294" ca="1" si="775">IFERROR(J285/J$286,0)</f>
        <v>0</v>
      </c>
      <c r="K294" s="17">
        <f t="shared" ca="1" si="775"/>
        <v>0</v>
      </c>
      <c r="L294" s="17">
        <f t="shared" ca="1" si="775"/>
        <v>0</v>
      </c>
      <c r="M294" s="17">
        <f t="shared" ca="1" si="775"/>
        <v>0</v>
      </c>
      <c r="N294" s="17">
        <f t="shared" ca="1" si="775"/>
        <v>0</v>
      </c>
      <c r="O294" s="17">
        <f t="shared" ca="1" si="775"/>
        <v>0</v>
      </c>
      <c r="P294" s="17">
        <f t="shared" ca="1" si="775"/>
        <v>0</v>
      </c>
      <c r="Q294" s="17">
        <f t="shared" ca="1" si="775"/>
        <v>0</v>
      </c>
      <c r="R294" s="17">
        <f t="shared" ca="1" si="775"/>
        <v>0</v>
      </c>
      <c r="S294" s="17">
        <f t="shared" ca="1" si="775"/>
        <v>0</v>
      </c>
      <c r="T294" s="17">
        <f t="shared" ca="1" si="775"/>
        <v>0</v>
      </c>
      <c r="U294" s="43">
        <f t="shared" ca="1" si="775"/>
        <v>0</v>
      </c>
      <c r="V294" s="17">
        <f t="shared" ca="1" si="775"/>
        <v>0</v>
      </c>
      <c r="W294" s="17">
        <f t="shared" ca="1" si="775"/>
        <v>0</v>
      </c>
      <c r="X294" s="17">
        <f t="shared" ca="1" si="775"/>
        <v>0</v>
      </c>
      <c r="Y294" s="17">
        <f t="shared" ca="1" si="775"/>
        <v>0</v>
      </c>
      <c r="Z294" s="17">
        <f t="shared" ca="1" si="775"/>
        <v>0</v>
      </c>
      <c r="AA294" s="17">
        <f t="shared" ca="1" si="775"/>
        <v>0</v>
      </c>
      <c r="AB294" s="17">
        <f t="shared" ca="1" si="775"/>
        <v>0</v>
      </c>
      <c r="AC294" s="17">
        <f t="shared" ca="1" si="775"/>
        <v>0</v>
      </c>
      <c r="AD294" s="17">
        <f t="shared" ca="1" si="775"/>
        <v>0</v>
      </c>
      <c r="AE294" s="17">
        <f t="shared" ca="1" si="775"/>
        <v>0</v>
      </c>
      <c r="AF294" s="17">
        <f t="shared" ca="1" si="775"/>
        <v>0</v>
      </c>
      <c r="AG294" s="17">
        <f t="shared" ca="1" si="775"/>
        <v>0</v>
      </c>
      <c r="AI294" s="17">
        <f t="shared" ca="1" si="775"/>
        <v>0</v>
      </c>
      <c r="AJ294" s="17">
        <f t="shared" ca="1" si="775"/>
        <v>0</v>
      </c>
    </row>
    <row r="295" spans="1:39" hidden="1" outlineLevel="1" x14ac:dyDescent="0.3">
      <c r="C295" s="35" t="s">
        <v>100</v>
      </c>
      <c r="D295" s="35"/>
      <c r="E295" s="35"/>
      <c r="F295" s="35"/>
      <c r="G295" s="35"/>
      <c r="H295" s="35" t="s">
        <v>42</v>
      </c>
      <c r="I295" s="41"/>
      <c r="J295" s="38">
        <f t="shared" ref="J295:AJ295" ca="1" si="776">IFERROR(J286/J$286,0)</f>
        <v>1</v>
      </c>
      <c r="K295" s="38">
        <f t="shared" ca="1" si="776"/>
        <v>1</v>
      </c>
      <c r="L295" s="38">
        <f t="shared" ca="1" si="776"/>
        <v>1</v>
      </c>
      <c r="M295" s="38">
        <f t="shared" ca="1" si="776"/>
        <v>1</v>
      </c>
      <c r="N295" s="38">
        <f t="shared" ca="1" si="776"/>
        <v>1</v>
      </c>
      <c r="O295" s="38">
        <f t="shared" ca="1" si="776"/>
        <v>1</v>
      </c>
      <c r="P295" s="38">
        <f t="shared" ca="1" si="776"/>
        <v>1</v>
      </c>
      <c r="Q295" s="38">
        <f t="shared" ca="1" si="776"/>
        <v>1</v>
      </c>
      <c r="R295" s="38">
        <f t="shared" ca="1" si="776"/>
        <v>1</v>
      </c>
      <c r="S295" s="38">
        <f t="shared" ca="1" si="776"/>
        <v>1</v>
      </c>
      <c r="T295" s="38">
        <f t="shared" ca="1" si="776"/>
        <v>1</v>
      </c>
      <c r="U295" s="70">
        <f t="shared" ca="1" si="776"/>
        <v>1</v>
      </c>
      <c r="V295" s="38">
        <f t="shared" ca="1" si="776"/>
        <v>1</v>
      </c>
      <c r="W295" s="38">
        <f t="shared" ca="1" si="776"/>
        <v>1</v>
      </c>
      <c r="X295" s="38">
        <f t="shared" ca="1" si="776"/>
        <v>1</v>
      </c>
      <c r="Y295" s="38">
        <f t="shared" ca="1" si="776"/>
        <v>1</v>
      </c>
      <c r="Z295" s="38">
        <f t="shared" ca="1" si="776"/>
        <v>1</v>
      </c>
      <c r="AA295" s="38">
        <f t="shared" ca="1" si="776"/>
        <v>1</v>
      </c>
      <c r="AB295" s="38">
        <f t="shared" ca="1" si="776"/>
        <v>1</v>
      </c>
      <c r="AC295" s="38">
        <f t="shared" ca="1" si="776"/>
        <v>1</v>
      </c>
      <c r="AD295" s="38">
        <f t="shared" ca="1" si="776"/>
        <v>1</v>
      </c>
      <c r="AE295" s="38">
        <f t="shared" ca="1" si="776"/>
        <v>1</v>
      </c>
      <c r="AF295" s="38">
        <f t="shared" ca="1" si="776"/>
        <v>1</v>
      </c>
      <c r="AG295" s="38">
        <f t="shared" ca="1" si="776"/>
        <v>1</v>
      </c>
      <c r="AI295" s="38">
        <f t="shared" ca="1" si="776"/>
        <v>1</v>
      </c>
      <c r="AJ295" s="38">
        <f t="shared" ca="1" si="776"/>
        <v>0</v>
      </c>
    </row>
    <row r="296" spans="1:39" collapsed="1" x14ac:dyDescent="0.3">
      <c r="I296" s="14"/>
      <c r="U296" s="14"/>
    </row>
    <row r="297" spans="1:39" x14ac:dyDescent="0.3">
      <c r="B297" s="34" t="s">
        <v>99</v>
      </c>
      <c r="I297" s="14"/>
      <c r="U297" s="14"/>
    </row>
    <row r="298" spans="1:39" hidden="1" outlineLevel="1" x14ac:dyDescent="0.3">
      <c r="A298" s="198" t="s">
        <v>183</v>
      </c>
      <c r="B298" s="34"/>
      <c r="C298" s="137" t="s">
        <v>184</v>
      </c>
      <c r="D298" s="137"/>
      <c r="E298" s="137"/>
      <c r="F298" s="137"/>
      <c r="G298" s="137"/>
      <c r="H298" s="137"/>
      <c r="I298" s="138"/>
      <c r="J298" s="137">
        <f t="shared" ref="J298:AG298" si="777">IF(MOD(period,12)=0,1,0)</f>
        <v>0</v>
      </c>
      <c r="K298" s="137">
        <f t="shared" si="777"/>
        <v>0</v>
      </c>
      <c r="L298" s="137">
        <f t="shared" si="777"/>
        <v>0</v>
      </c>
      <c r="M298" s="137">
        <f t="shared" si="777"/>
        <v>0</v>
      </c>
      <c r="N298" s="137">
        <f t="shared" si="777"/>
        <v>0</v>
      </c>
      <c r="O298" s="137">
        <f t="shared" si="777"/>
        <v>0</v>
      </c>
      <c r="P298" s="137">
        <f t="shared" si="777"/>
        <v>0</v>
      </c>
      <c r="Q298" s="137">
        <f t="shared" si="777"/>
        <v>0</v>
      </c>
      <c r="R298" s="137">
        <f t="shared" si="777"/>
        <v>0</v>
      </c>
      <c r="S298" s="137">
        <f t="shared" si="777"/>
        <v>0</v>
      </c>
      <c r="T298" s="137">
        <f t="shared" si="777"/>
        <v>0</v>
      </c>
      <c r="U298" s="138">
        <f t="shared" si="777"/>
        <v>1</v>
      </c>
      <c r="V298" s="137">
        <f t="shared" si="777"/>
        <v>0</v>
      </c>
      <c r="W298" s="137">
        <f t="shared" si="777"/>
        <v>0</v>
      </c>
      <c r="X298" s="137">
        <f t="shared" si="777"/>
        <v>0</v>
      </c>
      <c r="Y298" s="137">
        <f t="shared" si="777"/>
        <v>0</v>
      </c>
      <c r="Z298" s="137">
        <f t="shared" si="777"/>
        <v>0</v>
      </c>
      <c r="AA298" s="137">
        <f t="shared" si="777"/>
        <v>0</v>
      </c>
      <c r="AB298" s="137">
        <f t="shared" si="777"/>
        <v>0</v>
      </c>
      <c r="AC298" s="137">
        <f t="shared" si="777"/>
        <v>0</v>
      </c>
      <c r="AD298" s="137">
        <f t="shared" si="777"/>
        <v>0</v>
      </c>
      <c r="AE298" s="137">
        <f t="shared" si="777"/>
        <v>0</v>
      </c>
      <c r="AF298" s="137">
        <f t="shared" si="777"/>
        <v>0</v>
      </c>
      <c r="AG298" s="137">
        <f t="shared" si="777"/>
        <v>1</v>
      </c>
    </row>
    <row r="299" spans="1:39" hidden="1" outlineLevel="1" x14ac:dyDescent="0.3">
      <c r="B299" s="34"/>
      <c r="I299" s="14"/>
      <c r="U299" s="14"/>
    </row>
    <row r="300" spans="1:39" hidden="1" outlineLevel="2" x14ac:dyDescent="0.3">
      <c r="C300" s="37" t="s">
        <v>97</v>
      </c>
      <c r="D300" s="166">
        <f>'3. Parameters'!H25</f>
        <v>0.3</v>
      </c>
      <c r="E300" s="37"/>
      <c r="F300" s="37"/>
      <c r="G300" s="37"/>
      <c r="H300" s="5" t="str">
        <f t="shared" ref="H300:H305" si="778">currency</f>
        <v>£</v>
      </c>
      <c r="I300" s="14"/>
      <c r="J300" s="5">
        <f t="shared" ref="J300:Y300" si="779">-J$94*amount</f>
        <v>0</v>
      </c>
      <c r="K300" s="5">
        <f t="shared" si="779"/>
        <v>0</v>
      </c>
      <c r="L300" s="5">
        <f t="shared" si="779"/>
        <v>0</v>
      </c>
      <c r="M300" s="5">
        <f t="shared" si="779"/>
        <v>0</v>
      </c>
      <c r="N300" s="5">
        <f t="shared" si="779"/>
        <v>0</v>
      </c>
      <c r="O300" s="5">
        <f t="shared" si="779"/>
        <v>0</v>
      </c>
      <c r="P300" s="5">
        <f t="shared" si="779"/>
        <v>0</v>
      </c>
      <c r="Q300" s="5">
        <f t="shared" si="779"/>
        <v>0</v>
      </c>
      <c r="R300" s="5">
        <f t="shared" si="779"/>
        <v>0</v>
      </c>
      <c r="S300" s="5">
        <f t="shared" si="779"/>
        <v>0</v>
      </c>
      <c r="T300" s="5">
        <f t="shared" si="779"/>
        <v>0</v>
      </c>
      <c r="U300" s="14">
        <f t="shared" si="779"/>
        <v>20460</v>
      </c>
      <c r="V300" s="5">
        <f t="shared" si="779"/>
        <v>0</v>
      </c>
      <c r="W300" s="5">
        <f t="shared" si="779"/>
        <v>0</v>
      </c>
      <c r="X300" s="5">
        <f t="shared" si="779"/>
        <v>0</v>
      </c>
      <c r="Y300" s="5">
        <f t="shared" si="779"/>
        <v>0</v>
      </c>
      <c r="Z300" s="5">
        <f t="shared" ref="Z300:AG300" si="780">-Z$94*amount</f>
        <v>0</v>
      </c>
      <c r="AA300" s="5">
        <f t="shared" si="780"/>
        <v>0</v>
      </c>
      <c r="AB300" s="5">
        <f t="shared" si="780"/>
        <v>0</v>
      </c>
      <c r="AC300" s="5">
        <f t="shared" si="780"/>
        <v>0</v>
      </c>
      <c r="AD300" s="5">
        <f t="shared" si="780"/>
        <v>0</v>
      </c>
      <c r="AE300" s="5">
        <f t="shared" si="780"/>
        <v>0</v>
      </c>
      <c r="AF300" s="5">
        <f t="shared" si="780"/>
        <v>0</v>
      </c>
      <c r="AG300" s="5">
        <f t="shared" si="780"/>
        <v>33120</v>
      </c>
      <c r="AI300" s="5">
        <f t="shared" ref="AI300:AI305" si="781">SUM(J300:U300)</f>
        <v>20460</v>
      </c>
      <c r="AJ300" s="5">
        <f t="shared" ref="AJ300:AJ305" si="782">SUM(V300:AG300)</f>
        <v>33120</v>
      </c>
      <c r="AL300" s="5">
        <f t="shared" ref="AL300:AM305" si="783">AI300/12</f>
        <v>1705</v>
      </c>
      <c r="AM300" s="5">
        <f t="shared" si="783"/>
        <v>2760</v>
      </c>
    </row>
    <row r="301" spans="1:39" hidden="1" outlineLevel="2" x14ac:dyDescent="0.3">
      <c r="C301" s="37" t="s">
        <v>96</v>
      </c>
      <c r="D301" s="166">
        <f>'3. Parameters'!H26</f>
        <v>0.4</v>
      </c>
      <c r="E301" s="37"/>
      <c r="F301" s="37"/>
      <c r="G301" s="37"/>
      <c r="H301" s="5" t="str">
        <f t="shared" si="778"/>
        <v>£</v>
      </c>
      <c r="I301" s="14"/>
      <c r="J301" s="5">
        <f t="shared" ref="J301:AG304" si="784">-J$94*amount</f>
        <v>0</v>
      </c>
      <c r="K301" s="5">
        <f t="shared" si="784"/>
        <v>0</v>
      </c>
      <c r="L301" s="5">
        <f t="shared" si="784"/>
        <v>0</v>
      </c>
      <c r="M301" s="5">
        <f t="shared" si="784"/>
        <v>0</v>
      </c>
      <c r="N301" s="5">
        <f t="shared" si="784"/>
        <v>0</v>
      </c>
      <c r="O301" s="5">
        <f t="shared" si="784"/>
        <v>0</v>
      </c>
      <c r="P301" s="5">
        <f t="shared" si="784"/>
        <v>0</v>
      </c>
      <c r="Q301" s="5">
        <f t="shared" si="784"/>
        <v>0</v>
      </c>
      <c r="R301" s="5">
        <f t="shared" si="784"/>
        <v>0</v>
      </c>
      <c r="S301" s="5">
        <f t="shared" si="784"/>
        <v>0</v>
      </c>
      <c r="T301" s="5">
        <f t="shared" si="784"/>
        <v>0</v>
      </c>
      <c r="U301" s="14">
        <f t="shared" si="784"/>
        <v>27280</v>
      </c>
      <c r="V301" s="5">
        <f t="shared" si="784"/>
        <v>0</v>
      </c>
      <c r="W301" s="5">
        <f t="shared" si="784"/>
        <v>0</v>
      </c>
      <c r="X301" s="5">
        <f t="shared" si="784"/>
        <v>0</v>
      </c>
      <c r="Y301" s="5">
        <f t="shared" si="784"/>
        <v>0</v>
      </c>
      <c r="Z301" s="5">
        <f t="shared" si="784"/>
        <v>0</v>
      </c>
      <c r="AA301" s="5">
        <f t="shared" si="784"/>
        <v>0</v>
      </c>
      <c r="AB301" s="5">
        <f t="shared" si="784"/>
        <v>0</v>
      </c>
      <c r="AC301" s="5">
        <f t="shared" si="784"/>
        <v>0</v>
      </c>
      <c r="AD301" s="5">
        <f t="shared" si="784"/>
        <v>0</v>
      </c>
      <c r="AE301" s="5">
        <f t="shared" si="784"/>
        <v>0</v>
      </c>
      <c r="AF301" s="5">
        <f t="shared" si="784"/>
        <v>0</v>
      </c>
      <c r="AG301" s="5">
        <f t="shared" si="784"/>
        <v>44160</v>
      </c>
      <c r="AI301" s="5">
        <f t="shared" si="781"/>
        <v>27280</v>
      </c>
      <c r="AJ301" s="5">
        <f t="shared" si="782"/>
        <v>44160</v>
      </c>
      <c r="AL301" s="5">
        <f t="shared" si="783"/>
        <v>2273.3333333333335</v>
      </c>
      <c r="AM301" s="5">
        <f t="shared" si="783"/>
        <v>3680</v>
      </c>
    </row>
    <row r="302" spans="1:39" hidden="1" outlineLevel="2" x14ac:dyDescent="0.3">
      <c r="C302" s="37" t="s">
        <v>95</v>
      </c>
      <c r="D302" s="166">
        <f>'3. Parameters'!H27</f>
        <v>0.1</v>
      </c>
      <c r="E302" s="37"/>
      <c r="F302" s="37"/>
      <c r="G302" s="37"/>
      <c r="H302" s="5" t="str">
        <f t="shared" si="778"/>
        <v>£</v>
      </c>
      <c r="I302" s="14"/>
      <c r="J302" s="5">
        <f t="shared" si="784"/>
        <v>0</v>
      </c>
      <c r="K302" s="5">
        <f t="shared" si="784"/>
        <v>0</v>
      </c>
      <c r="L302" s="5">
        <f t="shared" si="784"/>
        <v>0</v>
      </c>
      <c r="M302" s="5">
        <f t="shared" si="784"/>
        <v>0</v>
      </c>
      <c r="N302" s="5">
        <f t="shared" si="784"/>
        <v>0</v>
      </c>
      <c r="O302" s="5">
        <f t="shared" si="784"/>
        <v>0</v>
      </c>
      <c r="P302" s="5">
        <f t="shared" si="784"/>
        <v>0</v>
      </c>
      <c r="Q302" s="5">
        <f t="shared" si="784"/>
        <v>0</v>
      </c>
      <c r="R302" s="5">
        <f t="shared" si="784"/>
        <v>0</v>
      </c>
      <c r="S302" s="5">
        <f t="shared" si="784"/>
        <v>0</v>
      </c>
      <c r="T302" s="5">
        <f t="shared" si="784"/>
        <v>0</v>
      </c>
      <c r="U302" s="14">
        <f t="shared" si="784"/>
        <v>6820</v>
      </c>
      <c r="V302" s="5">
        <f t="shared" si="784"/>
        <v>0</v>
      </c>
      <c r="W302" s="5">
        <f t="shared" si="784"/>
        <v>0</v>
      </c>
      <c r="X302" s="5">
        <f t="shared" si="784"/>
        <v>0</v>
      </c>
      <c r="Y302" s="5">
        <f t="shared" si="784"/>
        <v>0</v>
      </c>
      <c r="Z302" s="5">
        <f t="shared" si="784"/>
        <v>0</v>
      </c>
      <c r="AA302" s="5">
        <f t="shared" si="784"/>
        <v>0</v>
      </c>
      <c r="AB302" s="5">
        <f t="shared" si="784"/>
        <v>0</v>
      </c>
      <c r="AC302" s="5">
        <f t="shared" si="784"/>
        <v>0</v>
      </c>
      <c r="AD302" s="5">
        <f t="shared" si="784"/>
        <v>0</v>
      </c>
      <c r="AE302" s="5">
        <f t="shared" si="784"/>
        <v>0</v>
      </c>
      <c r="AF302" s="5">
        <f t="shared" si="784"/>
        <v>0</v>
      </c>
      <c r="AG302" s="5">
        <f t="shared" si="784"/>
        <v>11040</v>
      </c>
      <c r="AI302" s="5">
        <f t="shared" si="781"/>
        <v>6820</v>
      </c>
      <c r="AJ302" s="5">
        <f t="shared" si="782"/>
        <v>11040</v>
      </c>
      <c r="AL302" s="5">
        <f t="shared" si="783"/>
        <v>568.33333333333337</v>
      </c>
      <c r="AM302" s="5">
        <f t="shared" si="783"/>
        <v>920</v>
      </c>
    </row>
    <row r="303" spans="1:39" hidden="1" outlineLevel="2" x14ac:dyDescent="0.3">
      <c r="C303" s="37" t="s">
        <v>92</v>
      </c>
      <c r="D303" s="166">
        <f>'3. Parameters'!H28</f>
        <v>0.1</v>
      </c>
      <c r="E303" s="37"/>
      <c r="F303" s="37"/>
      <c r="G303" s="37"/>
      <c r="H303" s="5" t="str">
        <f t="shared" si="778"/>
        <v>£</v>
      </c>
      <c r="I303" s="14"/>
      <c r="J303" s="5">
        <f t="shared" si="784"/>
        <v>0</v>
      </c>
      <c r="K303" s="5">
        <f t="shared" si="784"/>
        <v>0</v>
      </c>
      <c r="L303" s="5">
        <f t="shared" si="784"/>
        <v>0</v>
      </c>
      <c r="M303" s="5">
        <f t="shared" si="784"/>
        <v>0</v>
      </c>
      <c r="N303" s="5">
        <f t="shared" si="784"/>
        <v>0</v>
      </c>
      <c r="O303" s="5">
        <f t="shared" si="784"/>
        <v>0</v>
      </c>
      <c r="P303" s="5">
        <f t="shared" si="784"/>
        <v>0</v>
      </c>
      <c r="Q303" s="5">
        <f t="shared" si="784"/>
        <v>0</v>
      </c>
      <c r="R303" s="5">
        <f t="shared" si="784"/>
        <v>0</v>
      </c>
      <c r="S303" s="5">
        <f t="shared" si="784"/>
        <v>0</v>
      </c>
      <c r="T303" s="5">
        <f t="shared" si="784"/>
        <v>0</v>
      </c>
      <c r="U303" s="14">
        <f t="shared" si="784"/>
        <v>6820</v>
      </c>
      <c r="V303" s="5">
        <f t="shared" si="784"/>
        <v>0</v>
      </c>
      <c r="W303" s="5">
        <f t="shared" si="784"/>
        <v>0</v>
      </c>
      <c r="X303" s="5">
        <f t="shared" si="784"/>
        <v>0</v>
      </c>
      <c r="Y303" s="5">
        <f t="shared" si="784"/>
        <v>0</v>
      </c>
      <c r="Z303" s="5">
        <f t="shared" si="784"/>
        <v>0</v>
      </c>
      <c r="AA303" s="5">
        <f t="shared" si="784"/>
        <v>0</v>
      </c>
      <c r="AB303" s="5">
        <f t="shared" si="784"/>
        <v>0</v>
      </c>
      <c r="AC303" s="5">
        <f t="shared" si="784"/>
        <v>0</v>
      </c>
      <c r="AD303" s="5">
        <f t="shared" si="784"/>
        <v>0</v>
      </c>
      <c r="AE303" s="5">
        <f t="shared" si="784"/>
        <v>0</v>
      </c>
      <c r="AF303" s="5">
        <f t="shared" si="784"/>
        <v>0</v>
      </c>
      <c r="AG303" s="5">
        <f t="shared" si="784"/>
        <v>11040</v>
      </c>
      <c r="AI303" s="5">
        <f t="shared" si="781"/>
        <v>6820</v>
      </c>
      <c r="AJ303" s="5">
        <f t="shared" si="782"/>
        <v>11040</v>
      </c>
      <c r="AL303" s="5">
        <f t="shared" si="783"/>
        <v>568.33333333333337</v>
      </c>
      <c r="AM303" s="5">
        <f t="shared" si="783"/>
        <v>920</v>
      </c>
    </row>
    <row r="304" spans="1:39" hidden="1" outlineLevel="2" x14ac:dyDescent="0.3">
      <c r="C304" s="37" t="s">
        <v>94</v>
      </c>
      <c r="D304" s="166">
        <f>'3. Parameters'!H29</f>
        <v>0.10000000000000009</v>
      </c>
      <c r="E304" s="37"/>
      <c r="F304" s="37"/>
      <c r="G304" s="37"/>
      <c r="H304" s="5" t="str">
        <f t="shared" si="778"/>
        <v>£</v>
      </c>
      <c r="I304" s="14"/>
      <c r="J304" s="5">
        <f t="shared" si="784"/>
        <v>0</v>
      </c>
      <c r="K304" s="5">
        <f t="shared" si="784"/>
        <v>0</v>
      </c>
      <c r="L304" s="5">
        <f t="shared" si="784"/>
        <v>0</v>
      </c>
      <c r="M304" s="5">
        <f t="shared" si="784"/>
        <v>0</v>
      </c>
      <c r="N304" s="5">
        <f t="shared" si="784"/>
        <v>0</v>
      </c>
      <c r="O304" s="5">
        <f t="shared" si="784"/>
        <v>0</v>
      </c>
      <c r="P304" s="5">
        <f t="shared" si="784"/>
        <v>0</v>
      </c>
      <c r="Q304" s="5">
        <f t="shared" si="784"/>
        <v>0</v>
      </c>
      <c r="R304" s="5">
        <f t="shared" si="784"/>
        <v>0</v>
      </c>
      <c r="S304" s="5">
        <f t="shared" si="784"/>
        <v>0</v>
      </c>
      <c r="T304" s="5">
        <f t="shared" si="784"/>
        <v>0</v>
      </c>
      <c r="U304" s="14">
        <f t="shared" si="784"/>
        <v>6820.0000000000064</v>
      </c>
      <c r="V304" s="5">
        <f t="shared" si="784"/>
        <v>0</v>
      </c>
      <c r="W304" s="5">
        <f t="shared" si="784"/>
        <v>0</v>
      </c>
      <c r="X304" s="5">
        <f t="shared" si="784"/>
        <v>0</v>
      </c>
      <c r="Y304" s="5">
        <f t="shared" si="784"/>
        <v>0</v>
      </c>
      <c r="Z304" s="5">
        <f t="shared" si="784"/>
        <v>0</v>
      </c>
      <c r="AA304" s="5">
        <f t="shared" si="784"/>
        <v>0</v>
      </c>
      <c r="AB304" s="5">
        <f t="shared" si="784"/>
        <v>0</v>
      </c>
      <c r="AC304" s="5">
        <f t="shared" si="784"/>
        <v>0</v>
      </c>
      <c r="AD304" s="5">
        <f t="shared" si="784"/>
        <v>0</v>
      </c>
      <c r="AE304" s="5">
        <f t="shared" si="784"/>
        <v>0</v>
      </c>
      <c r="AF304" s="5">
        <f t="shared" si="784"/>
        <v>0</v>
      </c>
      <c r="AG304" s="5">
        <f t="shared" si="784"/>
        <v>11040.000000000009</v>
      </c>
      <c r="AI304" s="5">
        <f t="shared" si="781"/>
        <v>6820.0000000000064</v>
      </c>
      <c r="AJ304" s="5">
        <f t="shared" si="782"/>
        <v>11040.000000000009</v>
      </c>
      <c r="AL304" s="5">
        <f t="shared" si="783"/>
        <v>568.33333333333383</v>
      </c>
      <c r="AM304" s="5">
        <f t="shared" si="783"/>
        <v>920.0000000000008</v>
      </c>
    </row>
    <row r="305" spans="1:39" hidden="1" outlineLevel="2" x14ac:dyDescent="0.3">
      <c r="C305" s="35" t="s">
        <v>98</v>
      </c>
      <c r="D305" s="35"/>
      <c r="E305" s="35"/>
      <c r="F305" s="35"/>
      <c r="G305" s="35"/>
      <c r="H305" s="35" t="str">
        <f t="shared" si="778"/>
        <v>£</v>
      </c>
      <c r="I305" s="41"/>
      <c r="J305" s="35">
        <f t="shared" ref="J305:AF305" si="785">SUM(J300:J304)</f>
        <v>0</v>
      </c>
      <c r="K305" s="35">
        <f t="shared" si="785"/>
        <v>0</v>
      </c>
      <c r="L305" s="35">
        <f t="shared" si="785"/>
        <v>0</v>
      </c>
      <c r="M305" s="35">
        <f t="shared" si="785"/>
        <v>0</v>
      </c>
      <c r="N305" s="35">
        <f t="shared" si="785"/>
        <v>0</v>
      </c>
      <c r="O305" s="35">
        <f t="shared" si="785"/>
        <v>0</v>
      </c>
      <c r="P305" s="35">
        <f t="shared" si="785"/>
        <v>0</v>
      </c>
      <c r="Q305" s="35">
        <f t="shared" si="785"/>
        <v>0</v>
      </c>
      <c r="R305" s="35">
        <f t="shared" si="785"/>
        <v>0</v>
      </c>
      <c r="S305" s="35">
        <f t="shared" si="785"/>
        <v>0</v>
      </c>
      <c r="T305" s="35">
        <f t="shared" si="785"/>
        <v>0</v>
      </c>
      <c r="U305" s="41">
        <f>SUM(U300:U304)</f>
        <v>68200</v>
      </c>
      <c r="V305" s="35">
        <f t="shared" si="785"/>
        <v>0</v>
      </c>
      <c r="W305" s="35">
        <f t="shared" si="785"/>
        <v>0</v>
      </c>
      <c r="X305" s="35">
        <f t="shared" si="785"/>
        <v>0</v>
      </c>
      <c r="Y305" s="35">
        <f t="shared" si="785"/>
        <v>0</v>
      </c>
      <c r="Z305" s="35">
        <f t="shared" si="785"/>
        <v>0</v>
      </c>
      <c r="AA305" s="35">
        <f t="shared" si="785"/>
        <v>0</v>
      </c>
      <c r="AB305" s="35">
        <f t="shared" si="785"/>
        <v>0</v>
      </c>
      <c r="AC305" s="35">
        <f t="shared" si="785"/>
        <v>0</v>
      </c>
      <c r="AD305" s="35">
        <f t="shared" si="785"/>
        <v>0</v>
      </c>
      <c r="AE305" s="35">
        <f t="shared" si="785"/>
        <v>0</v>
      </c>
      <c r="AF305" s="35">
        <f t="shared" si="785"/>
        <v>0</v>
      </c>
      <c r="AG305" s="35">
        <f>SUM(AG300:AG304)</f>
        <v>110400.00000000001</v>
      </c>
      <c r="AI305" s="35">
        <f t="shared" si="781"/>
        <v>68200</v>
      </c>
      <c r="AJ305" s="35">
        <f t="shared" si="782"/>
        <v>110400.00000000001</v>
      </c>
      <c r="AL305" s="35">
        <f t="shared" si="783"/>
        <v>5683.333333333333</v>
      </c>
      <c r="AM305" s="35">
        <f t="shared" si="783"/>
        <v>9200.0000000000018</v>
      </c>
    </row>
    <row r="306" spans="1:39" hidden="1" outlineLevel="2" collapsed="1" x14ac:dyDescent="0.3">
      <c r="I306" s="14"/>
      <c r="U306" s="14"/>
    </row>
    <row r="307" spans="1:39" hidden="1" outlineLevel="1" collapsed="1" x14ac:dyDescent="0.3">
      <c r="A307" s="198" t="s">
        <v>233</v>
      </c>
      <c r="C307" s="37" t="s">
        <v>97</v>
      </c>
      <c r="D307" s="37"/>
      <c r="E307" s="37"/>
      <c r="F307" s="37"/>
      <c r="G307" s="37"/>
      <c r="H307" s="5" t="str">
        <f t="shared" ref="H307:H312" si="786">currency</f>
        <v>£</v>
      </c>
      <c r="I307" s="14"/>
      <c r="J307" s="5">
        <f t="shared" ref="J307:T307" si="787">J300</f>
        <v>0</v>
      </c>
      <c r="K307" s="5">
        <f t="shared" si="787"/>
        <v>0</v>
      </c>
      <c r="L307" s="5">
        <f t="shared" si="787"/>
        <v>0</v>
      </c>
      <c r="M307" s="5">
        <f t="shared" si="787"/>
        <v>0</v>
      </c>
      <c r="N307" s="5">
        <f t="shared" si="787"/>
        <v>0</v>
      </c>
      <c r="O307" s="5">
        <f t="shared" si="787"/>
        <v>0</v>
      </c>
      <c r="P307" s="5">
        <f t="shared" si="787"/>
        <v>0</v>
      </c>
      <c r="Q307" s="5">
        <f t="shared" si="787"/>
        <v>0</v>
      </c>
      <c r="R307" s="5">
        <f t="shared" si="787"/>
        <v>0</v>
      </c>
      <c r="S307" s="5">
        <f t="shared" si="787"/>
        <v>0</v>
      </c>
      <c r="T307" s="5">
        <f t="shared" si="787"/>
        <v>0</v>
      </c>
      <c r="U307" s="14">
        <f>U300</f>
        <v>20460</v>
      </c>
      <c r="V307" s="5">
        <f t="shared" ref="V307:AG307" si="788">V300</f>
        <v>0</v>
      </c>
      <c r="W307" s="5">
        <f t="shared" si="788"/>
        <v>0</v>
      </c>
      <c r="X307" s="5">
        <f t="shared" si="788"/>
        <v>0</v>
      </c>
      <c r="Y307" s="5">
        <f t="shared" si="788"/>
        <v>0</v>
      </c>
      <c r="Z307" s="5">
        <f t="shared" si="788"/>
        <v>0</v>
      </c>
      <c r="AA307" s="5">
        <f t="shared" si="788"/>
        <v>0</v>
      </c>
      <c r="AB307" s="5">
        <f t="shared" si="788"/>
        <v>0</v>
      </c>
      <c r="AC307" s="5">
        <f t="shared" si="788"/>
        <v>0</v>
      </c>
      <c r="AD307" s="5">
        <f t="shared" si="788"/>
        <v>0</v>
      </c>
      <c r="AE307" s="5">
        <f t="shared" si="788"/>
        <v>0</v>
      </c>
      <c r="AF307" s="5">
        <f t="shared" si="788"/>
        <v>0</v>
      </c>
      <c r="AG307" s="5">
        <f t="shared" si="788"/>
        <v>33120</v>
      </c>
      <c r="AI307" s="5">
        <f t="shared" ref="AI307:AI312" si="789">SUM(J307:U307)</f>
        <v>20460</v>
      </c>
      <c r="AJ307" s="5">
        <f t="shared" ref="AJ307:AJ312" si="790">SUM(V307:AG307)</f>
        <v>33120</v>
      </c>
      <c r="AL307" s="5">
        <f t="shared" ref="AL307:AM312" si="791">AI307/12</f>
        <v>1705</v>
      </c>
      <c r="AM307" s="5">
        <f t="shared" si="791"/>
        <v>2760</v>
      </c>
    </row>
    <row r="308" spans="1:39" hidden="1" outlineLevel="1" x14ac:dyDescent="0.3">
      <c r="A308" s="198" t="s">
        <v>231</v>
      </c>
      <c r="C308" s="37" t="s">
        <v>96</v>
      </c>
      <c r="D308" s="37"/>
      <c r="E308" s="37"/>
      <c r="F308" s="37"/>
      <c r="G308" s="37"/>
      <c r="H308" s="5" t="str">
        <f t="shared" si="786"/>
        <v>£</v>
      </c>
      <c r="I308" s="14"/>
      <c r="J308" s="271">
        <f t="shared" ref="J308:T308" si="792">MIN(J301,I$219)</f>
        <v>0</v>
      </c>
      <c r="K308" s="271">
        <f t="shared" ca="1" si="792"/>
        <v>0</v>
      </c>
      <c r="L308" s="271">
        <f t="shared" ca="1" si="792"/>
        <v>0</v>
      </c>
      <c r="M308" s="271">
        <f t="shared" ca="1" si="792"/>
        <v>0</v>
      </c>
      <c r="N308" s="271">
        <f t="shared" ca="1" si="792"/>
        <v>0</v>
      </c>
      <c r="O308" s="271">
        <f t="shared" ca="1" si="792"/>
        <v>0</v>
      </c>
      <c r="P308" s="271">
        <f t="shared" ca="1" si="792"/>
        <v>0</v>
      </c>
      <c r="Q308" s="271">
        <f t="shared" ca="1" si="792"/>
        <v>0</v>
      </c>
      <c r="R308" s="271">
        <f t="shared" ca="1" si="792"/>
        <v>0</v>
      </c>
      <c r="S308" s="271">
        <f t="shared" ca="1" si="792"/>
        <v>0</v>
      </c>
      <c r="T308" s="271">
        <f t="shared" ca="1" si="792"/>
        <v>0</v>
      </c>
      <c r="U308" s="272">
        <f ca="1">MIN(U301,T$219)</f>
        <v>27280</v>
      </c>
      <c r="V308" s="271">
        <f t="shared" ref="V308:AG308" ca="1" si="793">MIN(V301,U$219)</f>
        <v>0</v>
      </c>
      <c r="W308" s="271">
        <f t="shared" ca="1" si="793"/>
        <v>0</v>
      </c>
      <c r="X308" s="271">
        <f t="shared" ca="1" si="793"/>
        <v>0</v>
      </c>
      <c r="Y308" s="271">
        <f t="shared" ca="1" si="793"/>
        <v>0</v>
      </c>
      <c r="Z308" s="271">
        <f t="shared" ca="1" si="793"/>
        <v>0</v>
      </c>
      <c r="AA308" s="271">
        <f t="shared" ca="1" si="793"/>
        <v>0</v>
      </c>
      <c r="AB308" s="271">
        <f t="shared" ca="1" si="793"/>
        <v>0</v>
      </c>
      <c r="AC308" s="271">
        <f t="shared" ca="1" si="793"/>
        <v>0</v>
      </c>
      <c r="AD308" s="271">
        <f t="shared" ca="1" si="793"/>
        <v>0</v>
      </c>
      <c r="AE308" s="271">
        <f t="shared" ca="1" si="793"/>
        <v>0</v>
      </c>
      <c r="AF308" s="271">
        <f t="shared" ca="1" si="793"/>
        <v>0</v>
      </c>
      <c r="AG308" s="271">
        <f t="shared" ca="1" si="793"/>
        <v>44160</v>
      </c>
      <c r="AI308" s="5">
        <f t="shared" ca="1" si="789"/>
        <v>27280</v>
      </c>
      <c r="AJ308" s="5">
        <f t="shared" ca="1" si="790"/>
        <v>44160</v>
      </c>
      <c r="AL308" s="5">
        <f t="shared" ca="1" si="791"/>
        <v>2273.3333333333335</v>
      </c>
      <c r="AM308" s="5">
        <f t="shared" ca="1" si="791"/>
        <v>3680</v>
      </c>
    </row>
    <row r="309" spans="1:39" hidden="1" outlineLevel="1" x14ac:dyDescent="0.3">
      <c r="A309" s="198" t="s">
        <v>232</v>
      </c>
      <c r="C309" s="37" t="s">
        <v>95</v>
      </c>
      <c r="D309" s="37"/>
      <c r="E309" s="37"/>
      <c r="F309" s="37"/>
      <c r="G309" s="37"/>
      <c r="H309" s="5" t="str">
        <f t="shared" si="786"/>
        <v>£</v>
      </c>
      <c r="I309" s="14"/>
      <c r="J309" s="271">
        <f t="shared" ref="J309:T309" si="794">MIN(J302,I$259)</f>
        <v>0</v>
      </c>
      <c r="K309" s="271">
        <f t="shared" ca="1" si="794"/>
        <v>0</v>
      </c>
      <c r="L309" s="271">
        <f t="shared" ca="1" si="794"/>
        <v>0</v>
      </c>
      <c r="M309" s="271">
        <f t="shared" ca="1" si="794"/>
        <v>0</v>
      </c>
      <c r="N309" s="271">
        <f t="shared" ca="1" si="794"/>
        <v>0</v>
      </c>
      <c r="O309" s="271">
        <f t="shared" ca="1" si="794"/>
        <v>0</v>
      </c>
      <c r="P309" s="271">
        <f t="shared" ca="1" si="794"/>
        <v>0</v>
      </c>
      <c r="Q309" s="271">
        <f t="shared" ca="1" si="794"/>
        <v>0</v>
      </c>
      <c r="R309" s="271">
        <f t="shared" ca="1" si="794"/>
        <v>0</v>
      </c>
      <c r="S309" s="271">
        <f t="shared" ca="1" si="794"/>
        <v>0</v>
      </c>
      <c r="T309" s="271">
        <f t="shared" ca="1" si="794"/>
        <v>0</v>
      </c>
      <c r="U309" s="272">
        <f ca="1">MIN(U302,T$259)</f>
        <v>6820</v>
      </c>
      <c r="V309" s="271">
        <f t="shared" ref="V309:AG309" ca="1" si="795">MIN(V302,U$259)</f>
        <v>0</v>
      </c>
      <c r="W309" s="271">
        <f t="shared" ca="1" si="795"/>
        <v>0</v>
      </c>
      <c r="X309" s="271">
        <f t="shared" ca="1" si="795"/>
        <v>0</v>
      </c>
      <c r="Y309" s="271">
        <f t="shared" ca="1" si="795"/>
        <v>0</v>
      </c>
      <c r="Z309" s="271">
        <f t="shared" ca="1" si="795"/>
        <v>0</v>
      </c>
      <c r="AA309" s="271">
        <f t="shared" ca="1" si="795"/>
        <v>0</v>
      </c>
      <c r="AB309" s="271">
        <f t="shared" ca="1" si="795"/>
        <v>0</v>
      </c>
      <c r="AC309" s="271">
        <f t="shared" ca="1" si="795"/>
        <v>0</v>
      </c>
      <c r="AD309" s="271">
        <f t="shared" ca="1" si="795"/>
        <v>0</v>
      </c>
      <c r="AE309" s="271">
        <f t="shared" ca="1" si="795"/>
        <v>0</v>
      </c>
      <c r="AF309" s="271">
        <f t="shared" ca="1" si="795"/>
        <v>0</v>
      </c>
      <c r="AG309" s="271">
        <f t="shared" ca="1" si="795"/>
        <v>11040</v>
      </c>
      <c r="AI309" s="5">
        <f t="shared" ca="1" si="789"/>
        <v>6820</v>
      </c>
      <c r="AJ309" s="5">
        <f t="shared" ca="1" si="790"/>
        <v>11040</v>
      </c>
      <c r="AL309" s="5">
        <f t="shared" ca="1" si="791"/>
        <v>568.33333333333337</v>
      </c>
      <c r="AM309" s="5">
        <f t="shared" ca="1" si="791"/>
        <v>920</v>
      </c>
    </row>
    <row r="310" spans="1:39" hidden="1" outlineLevel="1" x14ac:dyDescent="0.3">
      <c r="C310" s="37" t="s">
        <v>92</v>
      </c>
      <c r="D310" s="37"/>
      <c r="E310" s="37"/>
      <c r="F310" s="37"/>
      <c r="G310" s="37"/>
      <c r="H310" s="5" t="str">
        <f t="shared" si="786"/>
        <v>£</v>
      </c>
      <c r="I310" s="14"/>
      <c r="J310" s="5">
        <f t="shared" ref="J310:AG310" si="796">J305-SUM(J307:J309,J311)</f>
        <v>0</v>
      </c>
      <c r="K310" s="5">
        <f t="shared" ca="1" si="796"/>
        <v>0</v>
      </c>
      <c r="L310" s="5">
        <f t="shared" ca="1" si="796"/>
        <v>0</v>
      </c>
      <c r="M310" s="5">
        <f t="shared" ca="1" si="796"/>
        <v>0</v>
      </c>
      <c r="N310" s="5">
        <f t="shared" ca="1" si="796"/>
        <v>0</v>
      </c>
      <c r="O310" s="5">
        <f t="shared" ca="1" si="796"/>
        <v>0</v>
      </c>
      <c r="P310" s="5">
        <f t="shared" ca="1" si="796"/>
        <v>0</v>
      </c>
      <c r="Q310" s="5">
        <f t="shared" ca="1" si="796"/>
        <v>0</v>
      </c>
      <c r="R310" s="5">
        <f t="shared" ca="1" si="796"/>
        <v>0</v>
      </c>
      <c r="S310" s="5">
        <f t="shared" ca="1" si="796"/>
        <v>0</v>
      </c>
      <c r="T310" s="5">
        <f t="shared" ca="1" si="796"/>
        <v>0</v>
      </c>
      <c r="U310" s="14">
        <f t="shared" ca="1" si="796"/>
        <v>6819.9999999999927</v>
      </c>
      <c r="V310" s="5">
        <f t="shared" ca="1" si="796"/>
        <v>0</v>
      </c>
      <c r="W310" s="5">
        <f t="shared" ca="1" si="796"/>
        <v>0</v>
      </c>
      <c r="X310" s="5">
        <f t="shared" ca="1" si="796"/>
        <v>0</v>
      </c>
      <c r="Y310" s="5">
        <f t="shared" ca="1" si="796"/>
        <v>0</v>
      </c>
      <c r="Z310" s="5">
        <f t="shared" ca="1" si="796"/>
        <v>0</v>
      </c>
      <c r="AA310" s="5">
        <f t="shared" ca="1" si="796"/>
        <v>0</v>
      </c>
      <c r="AB310" s="5">
        <f t="shared" ca="1" si="796"/>
        <v>0</v>
      </c>
      <c r="AC310" s="5">
        <f t="shared" ca="1" si="796"/>
        <v>0</v>
      </c>
      <c r="AD310" s="5">
        <f t="shared" ca="1" si="796"/>
        <v>0</v>
      </c>
      <c r="AE310" s="5">
        <f t="shared" ca="1" si="796"/>
        <v>0</v>
      </c>
      <c r="AF310" s="5">
        <f t="shared" ca="1" si="796"/>
        <v>0</v>
      </c>
      <c r="AG310" s="5">
        <f t="shared" ca="1" si="796"/>
        <v>11040</v>
      </c>
      <c r="AI310" s="5">
        <f t="shared" ca="1" si="789"/>
        <v>6819.9999999999927</v>
      </c>
      <c r="AJ310" s="5">
        <f t="shared" ca="1" si="790"/>
        <v>11040</v>
      </c>
      <c r="AL310" s="5">
        <f t="shared" ca="1" si="791"/>
        <v>568.33333333333269</v>
      </c>
      <c r="AM310" s="5">
        <f t="shared" ca="1" si="791"/>
        <v>920</v>
      </c>
    </row>
    <row r="311" spans="1:39" hidden="1" outlineLevel="1" x14ac:dyDescent="0.3">
      <c r="C311" s="37" t="s">
        <v>94</v>
      </c>
      <c r="D311" s="37"/>
      <c r="E311" s="37"/>
      <c r="F311" s="37"/>
      <c r="G311" s="37"/>
      <c r="H311" s="5" t="str">
        <f t="shared" si="786"/>
        <v>£</v>
      </c>
      <c r="I311" s="14"/>
      <c r="J311" s="5">
        <f t="shared" ref="J311:AF311" si="797">J304</f>
        <v>0</v>
      </c>
      <c r="K311" s="5">
        <f t="shared" si="797"/>
        <v>0</v>
      </c>
      <c r="L311" s="5">
        <f t="shared" si="797"/>
        <v>0</v>
      </c>
      <c r="M311" s="5">
        <f t="shared" si="797"/>
        <v>0</v>
      </c>
      <c r="N311" s="5">
        <f t="shared" si="797"/>
        <v>0</v>
      </c>
      <c r="O311" s="5">
        <f t="shared" si="797"/>
        <v>0</v>
      </c>
      <c r="P311" s="5">
        <f t="shared" si="797"/>
        <v>0</v>
      </c>
      <c r="Q311" s="5">
        <f t="shared" si="797"/>
        <v>0</v>
      </c>
      <c r="R311" s="5">
        <f t="shared" si="797"/>
        <v>0</v>
      </c>
      <c r="S311" s="5">
        <f t="shared" si="797"/>
        <v>0</v>
      </c>
      <c r="T311" s="5">
        <f t="shared" si="797"/>
        <v>0</v>
      </c>
      <c r="U311" s="14">
        <f>U304</f>
        <v>6820.0000000000064</v>
      </c>
      <c r="V311" s="5">
        <f t="shared" si="797"/>
        <v>0</v>
      </c>
      <c r="W311" s="5">
        <f t="shared" si="797"/>
        <v>0</v>
      </c>
      <c r="X311" s="5">
        <f t="shared" si="797"/>
        <v>0</v>
      </c>
      <c r="Y311" s="5">
        <f t="shared" si="797"/>
        <v>0</v>
      </c>
      <c r="Z311" s="5">
        <f t="shared" si="797"/>
        <v>0</v>
      </c>
      <c r="AA311" s="5">
        <f t="shared" si="797"/>
        <v>0</v>
      </c>
      <c r="AB311" s="5">
        <f t="shared" si="797"/>
        <v>0</v>
      </c>
      <c r="AC311" s="5">
        <f t="shared" si="797"/>
        <v>0</v>
      </c>
      <c r="AD311" s="5">
        <f t="shared" si="797"/>
        <v>0</v>
      </c>
      <c r="AE311" s="5">
        <f t="shared" si="797"/>
        <v>0</v>
      </c>
      <c r="AF311" s="5">
        <f t="shared" si="797"/>
        <v>0</v>
      </c>
      <c r="AG311" s="5">
        <f>AG304</f>
        <v>11040.000000000009</v>
      </c>
      <c r="AI311" s="5">
        <f t="shared" si="789"/>
        <v>6820.0000000000064</v>
      </c>
      <c r="AJ311" s="5">
        <f t="shared" si="790"/>
        <v>11040.000000000009</v>
      </c>
      <c r="AL311" s="5">
        <f t="shared" si="791"/>
        <v>568.33333333333383</v>
      </c>
      <c r="AM311" s="5">
        <f t="shared" si="791"/>
        <v>920.0000000000008</v>
      </c>
    </row>
    <row r="312" spans="1:39" hidden="1" outlineLevel="1" x14ac:dyDescent="0.3">
      <c r="C312" s="35" t="s">
        <v>93</v>
      </c>
      <c r="D312" s="35"/>
      <c r="E312" s="35"/>
      <c r="F312" s="35"/>
      <c r="G312" s="35"/>
      <c r="H312" s="35" t="str">
        <f t="shared" si="786"/>
        <v>£</v>
      </c>
      <c r="I312" s="41"/>
      <c r="J312" s="35">
        <f t="shared" ref="J312:T312" si="798">SUM(J307:J311)</f>
        <v>0</v>
      </c>
      <c r="K312" s="35">
        <f t="shared" ca="1" si="798"/>
        <v>0</v>
      </c>
      <c r="L312" s="35">
        <f t="shared" ca="1" si="798"/>
        <v>0</v>
      </c>
      <c r="M312" s="35">
        <f t="shared" ca="1" si="798"/>
        <v>0</v>
      </c>
      <c r="N312" s="35">
        <f t="shared" ca="1" si="798"/>
        <v>0</v>
      </c>
      <c r="O312" s="35">
        <f t="shared" ca="1" si="798"/>
        <v>0</v>
      </c>
      <c r="P312" s="35">
        <f t="shared" ca="1" si="798"/>
        <v>0</v>
      </c>
      <c r="Q312" s="35">
        <f t="shared" ca="1" si="798"/>
        <v>0</v>
      </c>
      <c r="R312" s="35">
        <f t="shared" ca="1" si="798"/>
        <v>0</v>
      </c>
      <c r="S312" s="35">
        <f t="shared" ca="1" si="798"/>
        <v>0</v>
      </c>
      <c r="T312" s="35">
        <f t="shared" ca="1" si="798"/>
        <v>0</v>
      </c>
      <c r="U312" s="41">
        <f t="shared" ref="U312:AG312" ca="1" si="799">SUM(U307:U311)</f>
        <v>68200</v>
      </c>
      <c r="V312" s="35">
        <f t="shared" ca="1" si="799"/>
        <v>0</v>
      </c>
      <c r="W312" s="35">
        <f t="shared" ca="1" si="799"/>
        <v>0</v>
      </c>
      <c r="X312" s="35">
        <f t="shared" ca="1" si="799"/>
        <v>0</v>
      </c>
      <c r="Y312" s="35">
        <f t="shared" ca="1" si="799"/>
        <v>0</v>
      </c>
      <c r="Z312" s="35">
        <f t="shared" ca="1" si="799"/>
        <v>0</v>
      </c>
      <c r="AA312" s="35">
        <f t="shared" ca="1" si="799"/>
        <v>0</v>
      </c>
      <c r="AB312" s="35">
        <f t="shared" ca="1" si="799"/>
        <v>0</v>
      </c>
      <c r="AC312" s="35">
        <f t="shared" ca="1" si="799"/>
        <v>0</v>
      </c>
      <c r="AD312" s="35">
        <f t="shared" ca="1" si="799"/>
        <v>0</v>
      </c>
      <c r="AE312" s="35">
        <f t="shared" ca="1" si="799"/>
        <v>0</v>
      </c>
      <c r="AF312" s="35">
        <f t="shared" ca="1" si="799"/>
        <v>0</v>
      </c>
      <c r="AG312" s="35">
        <f t="shared" ca="1" si="799"/>
        <v>110400.00000000001</v>
      </c>
      <c r="AI312" s="35">
        <f t="shared" ca="1" si="789"/>
        <v>68200</v>
      </c>
      <c r="AJ312" s="35">
        <f t="shared" ca="1" si="790"/>
        <v>110400.00000000001</v>
      </c>
      <c r="AL312" s="35">
        <f t="shared" ca="1" si="791"/>
        <v>5683.333333333333</v>
      </c>
      <c r="AM312" s="35">
        <f t="shared" ca="1" si="791"/>
        <v>9200.0000000000018</v>
      </c>
    </row>
    <row r="313" spans="1:39" hidden="1" outlineLevel="1" x14ac:dyDescent="0.3">
      <c r="I313" s="14"/>
      <c r="U313" s="14"/>
    </row>
    <row r="314" spans="1:39" hidden="1" outlineLevel="2" x14ac:dyDescent="0.3">
      <c r="B314" s="55">
        <f ca="1">IFERROR(OFFSET(B314,-1,0)+1,1)</f>
        <v>1</v>
      </c>
      <c r="C314" s="37" t="str">
        <f ca="1">OFFSET('2. Participants'!$B$36,B314,0)</f>
        <v>Clients</v>
      </c>
      <c r="H314" s="5" t="str">
        <f t="shared" ref="H314:H321" si="800">currency</f>
        <v>£</v>
      </c>
      <c r="I314" s="14"/>
      <c r="J314" s="5">
        <f t="shared" ref="J314" si="801">-J$310*I288</f>
        <v>0</v>
      </c>
      <c r="K314" s="5">
        <f t="shared" ref="K314:K320" ca="1" si="802">-K$310*J288</f>
        <v>0</v>
      </c>
      <c r="L314" s="5">
        <f t="shared" ref="L314:L320" ca="1" si="803">-L$310*K288</f>
        <v>0</v>
      </c>
      <c r="M314" s="5">
        <f t="shared" ref="M314:M320" ca="1" si="804">-M$310*L288</f>
        <v>0</v>
      </c>
      <c r="N314" s="5">
        <f t="shared" ref="N314:N320" ca="1" si="805">-N$310*M288</f>
        <v>0</v>
      </c>
      <c r="O314" s="5">
        <f t="shared" ref="O314:O320" ca="1" si="806">-O$310*N288</f>
        <v>0</v>
      </c>
      <c r="P314" s="5">
        <f t="shared" ref="P314:P320" ca="1" si="807">-P$310*O288</f>
        <v>0</v>
      </c>
      <c r="Q314" s="5">
        <f t="shared" ref="Q314:Q320" ca="1" si="808">-Q$310*P288</f>
        <v>0</v>
      </c>
      <c r="R314" s="5">
        <f t="shared" ref="R314:R320" ca="1" si="809">-R$310*Q288</f>
        <v>0</v>
      </c>
      <c r="S314" s="5">
        <f t="shared" ref="S314:S320" ca="1" si="810">-S$310*R288</f>
        <v>0</v>
      </c>
      <c r="T314" s="5">
        <f t="shared" ref="T314:T320" ca="1" si="811">-T$310*S288</f>
        <v>0</v>
      </c>
      <c r="U314" s="14">
        <f t="shared" ref="U314:U320" ca="1" si="812">-U$310*T288</f>
        <v>0</v>
      </c>
      <c r="V314" s="5">
        <f t="shared" ref="V314:V320" ca="1" si="813">-V$310*U288</f>
        <v>0</v>
      </c>
      <c r="W314" s="5">
        <f t="shared" ref="W314:W320" ca="1" si="814">-W$310*V288</f>
        <v>0</v>
      </c>
      <c r="X314" s="5">
        <f t="shared" ref="X314:X320" ca="1" si="815">-X$310*W288</f>
        <v>0</v>
      </c>
      <c r="Y314" s="5">
        <f t="shared" ref="Y314:Y320" ca="1" si="816">-Y$310*X288</f>
        <v>0</v>
      </c>
      <c r="Z314" s="5">
        <f t="shared" ref="Z314:Z320" ca="1" si="817">-Z$310*Y288</f>
        <v>0</v>
      </c>
      <c r="AA314" s="5">
        <f t="shared" ref="AA314:AA320" ca="1" si="818">-AA$310*Z288</f>
        <v>0</v>
      </c>
      <c r="AB314" s="5">
        <f t="shared" ref="AB314:AB320" ca="1" si="819">-AB$310*AA288</f>
        <v>0</v>
      </c>
      <c r="AC314" s="5">
        <f t="shared" ref="AC314:AC320" ca="1" si="820">-AC$310*AB288</f>
        <v>0</v>
      </c>
      <c r="AD314" s="5">
        <f t="shared" ref="AD314:AD320" ca="1" si="821">-AD$310*AC288</f>
        <v>0</v>
      </c>
      <c r="AE314" s="5">
        <f t="shared" ref="AE314:AE320" ca="1" si="822">-AE$310*AD288</f>
        <v>0</v>
      </c>
      <c r="AF314" s="5">
        <f t="shared" ref="AF314:AF320" ca="1" si="823">-AF$310*AE288</f>
        <v>0</v>
      </c>
      <c r="AG314" s="5">
        <f t="shared" ref="AG314:AG320" ca="1" si="824">-AG$310*AF288</f>
        <v>0</v>
      </c>
      <c r="AI314" s="5">
        <f t="shared" ref="AI314:AI321" ca="1" si="825">SUM(J314:U314)</f>
        <v>0</v>
      </c>
      <c r="AJ314" s="5">
        <f t="shared" ref="AJ314:AJ321" ca="1" si="826">SUM(V314:AG314)</f>
        <v>0</v>
      </c>
      <c r="AL314" s="5">
        <f t="shared" ref="AL314:AL316" ca="1" si="827">AI314/12</f>
        <v>0</v>
      </c>
      <c r="AM314" s="5">
        <f t="shared" ref="AM314:AM321" ca="1" si="828">AJ314/12</f>
        <v>0</v>
      </c>
    </row>
    <row r="315" spans="1:39" hidden="1" outlineLevel="2" x14ac:dyDescent="0.3">
      <c r="B315" s="55">
        <f t="shared" ref="B315:B320" ca="1" si="829">IFERROR(OFFSET(B315,-1,0)+1,1)</f>
        <v>2</v>
      </c>
      <c r="C315" s="37" t="str">
        <f ca="1">OFFSET('2. Participants'!$B$36,B315,0)</f>
        <v>Rebecca</v>
      </c>
      <c r="H315" s="5" t="str">
        <f t="shared" si="800"/>
        <v>£</v>
      </c>
      <c r="I315" s="14"/>
      <c r="J315" s="5">
        <f t="shared" ref="J315:J320" si="830">-J$310*I289</f>
        <v>0</v>
      </c>
      <c r="K315" s="5">
        <f t="shared" ca="1" si="802"/>
        <v>0</v>
      </c>
      <c r="L315" s="5">
        <f t="shared" ca="1" si="803"/>
        <v>0</v>
      </c>
      <c r="M315" s="5">
        <f t="shared" ca="1" si="804"/>
        <v>0</v>
      </c>
      <c r="N315" s="5">
        <f t="shared" ca="1" si="805"/>
        <v>0</v>
      </c>
      <c r="O315" s="5">
        <f t="shared" ca="1" si="806"/>
        <v>0</v>
      </c>
      <c r="P315" s="5">
        <f t="shared" ca="1" si="807"/>
        <v>0</v>
      </c>
      <c r="Q315" s="5">
        <f t="shared" ca="1" si="808"/>
        <v>0</v>
      </c>
      <c r="R315" s="5">
        <f t="shared" ca="1" si="809"/>
        <v>0</v>
      </c>
      <c r="S315" s="5">
        <f t="shared" ca="1" si="810"/>
        <v>0</v>
      </c>
      <c r="T315" s="5">
        <f t="shared" ca="1" si="811"/>
        <v>0</v>
      </c>
      <c r="U315" s="14">
        <f t="shared" ca="1" si="812"/>
        <v>-4777.6145178735351</v>
      </c>
      <c r="V315" s="5">
        <f t="shared" ca="1" si="813"/>
        <v>0</v>
      </c>
      <c r="W315" s="5">
        <f t="shared" ca="1" si="814"/>
        <v>0</v>
      </c>
      <c r="X315" s="5">
        <f t="shared" ca="1" si="815"/>
        <v>0</v>
      </c>
      <c r="Y315" s="5">
        <f t="shared" ca="1" si="816"/>
        <v>0</v>
      </c>
      <c r="Z315" s="5">
        <f t="shared" ca="1" si="817"/>
        <v>0</v>
      </c>
      <c r="AA315" s="5">
        <f t="shared" ca="1" si="818"/>
        <v>0</v>
      </c>
      <c r="AB315" s="5">
        <f t="shared" ca="1" si="819"/>
        <v>0</v>
      </c>
      <c r="AC315" s="5">
        <f t="shared" ca="1" si="820"/>
        <v>0</v>
      </c>
      <c r="AD315" s="5">
        <f t="shared" ca="1" si="821"/>
        <v>0</v>
      </c>
      <c r="AE315" s="5">
        <f t="shared" ca="1" si="822"/>
        <v>0</v>
      </c>
      <c r="AF315" s="5">
        <f t="shared" ca="1" si="823"/>
        <v>0</v>
      </c>
      <c r="AG315" s="5">
        <f t="shared" ca="1" si="824"/>
        <v>-7326.312273897418</v>
      </c>
      <c r="AI315" s="5">
        <f t="shared" ca="1" si="825"/>
        <v>-4777.6145178735351</v>
      </c>
      <c r="AJ315" s="5">
        <f t="shared" ca="1" si="826"/>
        <v>-7326.312273897418</v>
      </c>
      <c r="AL315" s="5">
        <f t="shared" ca="1" si="827"/>
        <v>-398.1345431561279</v>
      </c>
      <c r="AM315" s="5">
        <f t="shared" ca="1" si="828"/>
        <v>-610.52602282478483</v>
      </c>
    </row>
    <row r="316" spans="1:39" hidden="1" outlineLevel="2" x14ac:dyDescent="0.3">
      <c r="B316" s="55">
        <f t="shared" ca="1" si="829"/>
        <v>3</v>
      </c>
      <c r="C316" s="37" t="str">
        <f ca="1">OFFSET('2. Participants'!$B$36,B316,0)</f>
        <v>Kate</v>
      </c>
      <c r="H316" s="5" t="str">
        <f t="shared" si="800"/>
        <v>£</v>
      </c>
      <c r="I316" s="14"/>
      <c r="J316" s="5">
        <f t="shared" si="830"/>
        <v>0</v>
      </c>
      <c r="K316" s="5">
        <f t="shared" ca="1" si="802"/>
        <v>0</v>
      </c>
      <c r="L316" s="5">
        <f t="shared" ca="1" si="803"/>
        <v>0</v>
      </c>
      <c r="M316" s="5">
        <f t="shared" ca="1" si="804"/>
        <v>0</v>
      </c>
      <c r="N316" s="5">
        <f t="shared" ca="1" si="805"/>
        <v>0</v>
      </c>
      <c r="O316" s="5">
        <f t="shared" ca="1" si="806"/>
        <v>0</v>
      </c>
      <c r="P316" s="5">
        <f t="shared" ca="1" si="807"/>
        <v>0</v>
      </c>
      <c r="Q316" s="5">
        <f t="shared" ca="1" si="808"/>
        <v>0</v>
      </c>
      <c r="R316" s="5">
        <f t="shared" ca="1" si="809"/>
        <v>0</v>
      </c>
      <c r="S316" s="5">
        <f t="shared" ca="1" si="810"/>
        <v>0</v>
      </c>
      <c r="T316" s="5">
        <f t="shared" ca="1" si="811"/>
        <v>0</v>
      </c>
      <c r="U316" s="14">
        <f t="shared" ca="1" si="812"/>
        <v>-1021.1927410632291</v>
      </c>
      <c r="V316" s="5">
        <f t="shared" ca="1" si="813"/>
        <v>0</v>
      </c>
      <c r="W316" s="5">
        <f t="shared" ca="1" si="814"/>
        <v>0</v>
      </c>
      <c r="X316" s="5">
        <f t="shared" ca="1" si="815"/>
        <v>0</v>
      </c>
      <c r="Y316" s="5">
        <f t="shared" ca="1" si="816"/>
        <v>0</v>
      </c>
      <c r="Z316" s="5">
        <f t="shared" ca="1" si="817"/>
        <v>0</v>
      </c>
      <c r="AA316" s="5">
        <f t="shared" ca="1" si="818"/>
        <v>0</v>
      </c>
      <c r="AB316" s="5">
        <f t="shared" ca="1" si="819"/>
        <v>0</v>
      </c>
      <c r="AC316" s="5">
        <f t="shared" ca="1" si="820"/>
        <v>0</v>
      </c>
      <c r="AD316" s="5">
        <f t="shared" ca="1" si="821"/>
        <v>0</v>
      </c>
      <c r="AE316" s="5">
        <f t="shared" ca="1" si="822"/>
        <v>0</v>
      </c>
      <c r="AF316" s="5">
        <f t="shared" ca="1" si="823"/>
        <v>0</v>
      </c>
      <c r="AG316" s="5">
        <f t="shared" ca="1" si="824"/>
        <v>-1856.8438630512906</v>
      </c>
      <c r="AI316" s="5">
        <f t="shared" ca="1" si="825"/>
        <v>-1021.1927410632291</v>
      </c>
      <c r="AJ316" s="5">
        <f t="shared" ca="1" si="826"/>
        <v>-1856.8438630512906</v>
      </c>
      <c r="AL316" s="5">
        <f t="shared" ca="1" si="827"/>
        <v>-85.099395088602421</v>
      </c>
      <c r="AM316" s="5">
        <f t="shared" ca="1" si="828"/>
        <v>-154.73698858760756</v>
      </c>
    </row>
    <row r="317" spans="1:39" hidden="1" outlineLevel="2" x14ac:dyDescent="0.3">
      <c r="B317" s="55">
        <f t="shared" ca="1" si="829"/>
        <v>4</v>
      </c>
      <c r="C317" s="37" t="str">
        <f ca="1">OFFSET('2. Participants'!$B$36,B317,0)</f>
        <v>Andrew</v>
      </c>
      <c r="H317" s="5" t="str">
        <f t="shared" si="800"/>
        <v>£</v>
      </c>
      <c r="I317" s="14"/>
      <c r="J317" s="5">
        <f t="shared" si="830"/>
        <v>0</v>
      </c>
      <c r="K317" s="5">
        <f t="shared" ca="1" si="802"/>
        <v>0</v>
      </c>
      <c r="L317" s="5">
        <f t="shared" ca="1" si="803"/>
        <v>0</v>
      </c>
      <c r="M317" s="5">
        <f t="shared" ca="1" si="804"/>
        <v>0</v>
      </c>
      <c r="N317" s="5">
        <f t="shared" ca="1" si="805"/>
        <v>0</v>
      </c>
      <c r="O317" s="5">
        <f t="shared" ca="1" si="806"/>
        <v>0</v>
      </c>
      <c r="P317" s="5">
        <f t="shared" ca="1" si="807"/>
        <v>0</v>
      </c>
      <c r="Q317" s="5">
        <f t="shared" ca="1" si="808"/>
        <v>0</v>
      </c>
      <c r="R317" s="5">
        <f t="shared" ca="1" si="809"/>
        <v>0</v>
      </c>
      <c r="S317" s="5">
        <f t="shared" ca="1" si="810"/>
        <v>0</v>
      </c>
      <c r="T317" s="5">
        <f t="shared" ca="1" si="811"/>
        <v>0</v>
      </c>
      <c r="U317" s="14">
        <f t="shared" ca="1" si="812"/>
        <v>-1021.1927410632291</v>
      </c>
      <c r="V317" s="5">
        <f t="shared" ca="1" si="813"/>
        <v>0</v>
      </c>
      <c r="W317" s="5">
        <f t="shared" ca="1" si="814"/>
        <v>0</v>
      </c>
      <c r="X317" s="5">
        <f t="shared" ca="1" si="815"/>
        <v>0</v>
      </c>
      <c r="Y317" s="5">
        <f t="shared" ca="1" si="816"/>
        <v>0</v>
      </c>
      <c r="Z317" s="5">
        <f t="shared" ca="1" si="817"/>
        <v>0</v>
      </c>
      <c r="AA317" s="5">
        <f t="shared" ca="1" si="818"/>
        <v>0</v>
      </c>
      <c r="AB317" s="5">
        <f t="shared" ca="1" si="819"/>
        <v>0</v>
      </c>
      <c r="AC317" s="5">
        <f t="shared" ca="1" si="820"/>
        <v>0</v>
      </c>
      <c r="AD317" s="5">
        <f t="shared" ca="1" si="821"/>
        <v>0</v>
      </c>
      <c r="AE317" s="5">
        <f t="shared" ca="1" si="822"/>
        <v>0</v>
      </c>
      <c r="AF317" s="5">
        <f t="shared" ca="1" si="823"/>
        <v>0</v>
      </c>
      <c r="AG317" s="5">
        <f t="shared" ca="1" si="824"/>
        <v>-1856.8438630512906</v>
      </c>
      <c r="AI317" s="5">
        <f t="shared" ca="1" si="825"/>
        <v>-1021.1927410632291</v>
      </c>
      <c r="AJ317" s="5">
        <f t="shared" ca="1" si="826"/>
        <v>-1856.8438630512906</v>
      </c>
      <c r="AL317" s="5">
        <f t="shared" ref="AL317:AL321" ca="1" si="831">AI317/12</f>
        <v>-85.099395088602421</v>
      </c>
      <c r="AM317" s="5">
        <f t="shared" ca="1" si="828"/>
        <v>-154.73698858760756</v>
      </c>
    </row>
    <row r="318" spans="1:39" hidden="1" outlineLevel="2" x14ac:dyDescent="0.3">
      <c r="B318" s="55">
        <f t="shared" ca="1" si="829"/>
        <v>5</v>
      </c>
      <c r="C318" s="37" t="str">
        <f ca="1">OFFSET('2. Participants'!$B$36,B318,0)</f>
        <v>Suppliers</v>
      </c>
      <c r="H318" s="5" t="str">
        <f t="shared" si="800"/>
        <v>£</v>
      </c>
      <c r="I318" s="14"/>
      <c r="J318" s="5">
        <f t="shared" si="830"/>
        <v>0</v>
      </c>
      <c r="K318" s="5">
        <f t="shared" ca="1" si="802"/>
        <v>0</v>
      </c>
      <c r="L318" s="5">
        <f t="shared" ca="1" si="803"/>
        <v>0</v>
      </c>
      <c r="M318" s="5">
        <f t="shared" ca="1" si="804"/>
        <v>0</v>
      </c>
      <c r="N318" s="5">
        <f t="shared" ca="1" si="805"/>
        <v>0</v>
      </c>
      <c r="O318" s="5">
        <f t="shared" ca="1" si="806"/>
        <v>0</v>
      </c>
      <c r="P318" s="5">
        <f t="shared" ca="1" si="807"/>
        <v>0</v>
      </c>
      <c r="Q318" s="5">
        <f t="shared" ca="1" si="808"/>
        <v>0</v>
      </c>
      <c r="R318" s="5">
        <f t="shared" ca="1" si="809"/>
        <v>0</v>
      </c>
      <c r="S318" s="5">
        <f t="shared" ca="1" si="810"/>
        <v>0</v>
      </c>
      <c r="T318" s="5">
        <f t="shared" ca="1" si="811"/>
        <v>0</v>
      </c>
      <c r="U318" s="14">
        <f t="shared" ca="1" si="812"/>
        <v>0</v>
      </c>
      <c r="V318" s="5">
        <f t="shared" ca="1" si="813"/>
        <v>0</v>
      </c>
      <c r="W318" s="5">
        <f t="shared" ca="1" si="814"/>
        <v>0</v>
      </c>
      <c r="X318" s="5">
        <f t="shared" ca="1" si="815"/>
        <v>0</v>
      </c>
      <c r="Y318" s="5">
        <f t="shared" ca="1" si="816"/>
        <v>0</v>
      </c>
      <c r="Z318" s="5">
        <f t="shared" ca="1" si="817"/>
        <v>0</v>
      </c>
      <c r="AA318" s="5">
        <f t="shared" ca="1" si="818"/>
        <v>0</v>
      </c>
      <c r="AB318" s="5">
        <f t="shared" ca="1" si="819"/>
        <v>0</v>
      </c>
      <c r="AC318" s="5">
        <f t="shared" ca="1" si="820"/>
        <v>0</v>
      </c>
      <c r="AD318" s="5">
        <f t="shared" ca="1" si="821"/>
        <v>0</v>
      </c>
      <c r="AE318" s="5">
        <f t="shared" ca="1" si="822"/>
        <v>0</v>
      </c>
      <c r="AF318" s="5">
        <f t="shared" ca="1" si="823"/>
        <v>0</v>
      </c>
      <c r="AG318" s="5">
        <f t="shared" ca="1" si="824"/>
        <v>0</v>
      </c>
      <c r="AI318" s="5">
        <f t="shared" ca="1" si="825"/>
        <v>0</v>
      </c>
      <c r="AJ318" s="5">
        <f t="shared" ca="1" si="826"/>
        <v>0</v>
      </c>
      <c r="AL318" s="5">
        <f t="shared" ca="1" si="831"/>
        <v>0</v>
      </c>
      <c r="AM318" s="5">
        <f t="shared" ca="1" si="828"/>
        <v>0</v>
      </c>
    </row>
    <row r="319" spans="1:39" hidden="1" outlineLevel="2" x14ac:dyDescent="0.3">
      <c r="B319" s="55">
        <f t="shared" ca="1" si="829"/>
        <v>6</v>
      </c>
      <c r="C319" s="37">
        <f ca="1">OFFSET('2. Participants'!$B$36,B319,0)</f>
        <v>0</v>
      </c>
      <c r="H319" s="5" t="str">
        <f t="shared" si="800"/>
        <v>£</v>
      </c>
      <c r="I319" s="14"/>
      <c r="J319" s="5">
        <f t="shared" si="830"/>
        <v>0</v>
      </c>
      <c r="K319" s="5">
        <f t="shared" ca="1" si="802"/>
        <v>0</v>
      </c>
      <c r="L319" s="5">
        <f t="shared" ca="1" si="803"/>
        <v>0</v>
      </c>
      <c r="M319" s="5">
        <f t="shared" ca="1" si="804"/>
        <v>0</v>
      </c>
      <c r="N319" s="5">
        <f t="shared" ca="1" si="805"/>
        <v>0</v>
      </c>
      <c r="O319" s="5">
        <f t="shared" ca="1" si="806"/>
        <v>0</v>
      </c>
      <c r="P319" s="5">
        <f t="shared" ca="1" si="807"/>
        <v>0</v>
      </c>
      <c r="Q319" s="5">
        <f t="shared" ca="1" si="808"/>
        <v>0</v>
      </c>
      <c r="R319" s="5">
        <f t="shared" ca="1" si="809"/>
        <v>0</v>
      </c>
      <c r="S319" s="5">
        <f t="shared" ca="1" si="810"/>
        <v>0</v>
      </c>
      <c r="T319" s="5">
        <f t="shared" ca="1" si="811"/>
        <v>0</v>
      </c>
      <c r="U319" s="14">
        <f t="shared" ca="1" si="812"/>
        <v>0</v>
      </c>
      <c r="V319" s="5">
        <f t="shared" ca="1" si="813"/>
        <v>0</v>
      </c>
      <c r="W319" s="5">
        <f t="shared" ca="1" si="814"/>
        <v>0</v>
      </c>
      <c r="X319" s="5">
        <f t="shared" ca="1" si="815"/>
        <v>0</v>
      </c>
      <c r="Y319" s="5">
        <f t="shared" ca="1" si="816"/>
        <v>0</v>
      </c>
      <c r="Z319" s="5">
        <f t="shared" ca="1" si="817"/>
        <v>0</v>
      </c>
      <c r="AA319" s="5">
        <f t="shared" ca="1" si="818"/>
        <v>0</v>
      </c>
      <c r="AB319" s="5">
        <f t="shared" ca="1" si="819"/>
        <v>0</v>
      </c>
      <c r="AC319" s="5">
        <f t="shared" ca="1" si="820"/>
        <v>0</v>
      </c>
      <c r="AD319" s="5">
        <f t="shared" ca="1" si="821"/>
        <v>0</v>
      </c>
      <c r="AE319" s="5">
        <f t="shared" ca="1" si="822"/>
        <v>0</v>
      </c>
      <c r="AF319" s="5">
        <f t="shared" ca="1" si="823"/>
        <v>0</v>
      </c>
      <c r="AG319" s="5">
        <f t="shared" ca="1" si="824"/>
        <v>0</v>
      </c>
      <c r="AI319" s="5">
        <f t="shared" ref="AI319" ca="1" si="832">SUM(J319:U319)</f>
        <v>0</v>
      </c>
      <c r="AJ319" s="5">
        <f t="shared" ref="AJ319" ca="1" si="833">SUM(V319:AG319)</f>
        <v>0</v>
      </c>
      <c r="AL319" s="5">
        <f t="shared" ref="AL319" ca="1" si="834">AI319/12</f>
        <v>0</v>
      </c>
      <c r="AM319" s="5">
        <f t="shared" ref="AM319" ca="1" si="835">AJ319/12</f>
        <v>0</v>
      </c>
    </row>
    <row r="320" spans="1:39" hidden="1" outlineLevel="2" x14ac:dyDescent="0.3">
      <c r="B320" s="55">
        <f t="shared" ca="1" si="829"/>
        <v>7</v>
      </c>
      <c r="C320" s="37">
        <f ca="1">OFFSET('2. Participants'!$B$36,B320,0)</f>
        <v>0</v>
      </c>
      <c r="H320" s="5" t="str">
        <f t="shared" si="800"/>
        <v>£</v>
      </c>
      <c r="I320" s="14"/>
      <c r="J320" s="5">
        <f t="shared" si="830"/>
        <v>0</v>
      </c>
      <c r="K320" s="5">
        <f t="shared" ca="1" si="802"/>
        <v>0</v>
      </c>
      <c r="L320" s="5">
        <f t="shared" ca="1" si="803"/>
        <v>0</v>
      </c>
      <c r="M320" s="5">
        <f t="shared" ca="1" si="804"/>
        <v>0</v>
      </c>
      <c r="N320" s="5">
        <f t="shared" ca="1" si="805"/>
        <v>0</v>
      </c>
      <c r="O320" s="5">
        <f t="shared" ca="1" si="806"/>
        <v>0</v>
      </c>
      <c r="P320" s="5">
        <f t="shared" ca="1" si="807"/>
        <v>0</v>
      </c>
      <c r="Q320" s="5">
        <f t="shared" ca="1" si="808"/>
        <v>0</v>
      </c>
      <c r="R320" s="5">
        <f t="shared" ca="1" si="809"/>
        <v>0</v>
      </c>
      <c r="S320" s="5">
        <f t="shared" ca="1" si="810"/>
        <v>0</v>
      </c>
      <c r="T320" s="5">
        <f t="shared" ca="1" si="811"/>
        <v>0</v>
      </c>
      <c r="U320" s="14">
        <f t="shared" ca="1" si="812"/>
        <v>0</v>
      </c>
      <c r="V320" s="5">
        <f t="shared" ca="1" si="813"/>
        <v>0</v>
      </c>
      <c r="W320" s="5">
        <f t="shared" ca="1" si="814"/>
        <v>0</v>
      </c>
      <c r="X320" s="5">
        <f t="shared" ca="1" si="815"/>
        <v>0</v>
      </c>
      <c r="Y320" s="5">
        <f t="shared" ca="1" si="816"/>
        <v>0</v>
      </c>
      <c r="Z320" s="5">
        <f t="shared" ca="1" si="817"/>
        <v>0</v>
      </c>
      <c r="AA320" s="5">
        <f t="shared" ca="1" si="818"/>
        <v>0</v>
      </c>
      <c r="AB320" s="5">
        <f t="shared" ca="1" si="819"/>
        <v>0</v>
      </c>
      <c r="AC320" s="5">
        <f t="shared" ca="1" si="820"/>
        <v>0</v>
      </c>
      <c r="AD320" s="5">
        <f t="shared" ca="1" si="821"/>
        <v>0</v>
      </c>
      <c r="AE320" s="5">
        <f t="shared" ca="1" si="822"/>
        <v>0</v>
      </c>
      <c r="AF320" s="5">
        <f t="shared" ca="1" si="823"/>
        <v>0</v>
      </c>
      <c r="AG320" s="5">
        <f t="shared" ca="1" si="824"/>
        <v>0</v>
      </c>
      <c r="AI320" s="5">
        <f t="shared" ca="1" si="825"/>
        <v>0</v>
      </c>
      <c r="AJ320" s="5">
        <f t="shared" ca="1" si="826"/>
        <v>0</v>
      </c>
      <c r="AL320" s="5">
        <f t="shared" ca="1" si="831"/>
        <v>0</v>
      </c>
      <c r="AM320" s="5">
        <f t="shared" ca="1" si="828"/>
        <v>0</v>
      </c>
    </row>
    <row r="321" spans="2:39" hidden="1" outlineLevel="2" x14ac:dyDescent="0.3">
      <c r="C321" s="35" t="s">
        <v>92</v>
      </c>
      <c r="D321" s="35"/>
      <c r="E321" s="35"/>
      <c r="F321" s="35"/>
      <c r="G321" s="35"/>
      <c r="H321" s="35" t="str">
        <f t="shared" si="800"/>
        <v>£</v>
      </c>
      <c r="I321" s="41"/>
      <c r="J321" s="35">
        <f t="shared" ref="J321:T321" si="836">SUM(J314:J320)</f>
        <v>0</v>
      </c>
      <c r="K321" s="35">
        <f t="shared" ca="1" si="836"/>
        <v>0</v>
      </c>
      <c r="L321" s="35">
        <f t="shared" ca="1" si="836"/>
        <v>0</v>
      </c>
      <c r="M321" s="35">
        <f t="shared" ca="1" si="836"/>
        <v>0</v>
      </c>
      <c r="N321" s="35">
        <f t="shared" ca="1" si="836"/>
        <v>0</v>
      </c>
      <c r="O321" s="35">
        <f t="shared" ca="1" si="836"/>
        <v>0</v>
      </c>
      <c r="P321" s="35">
        <f t="shared" ca="1" si="836"/>
        <v>0</v>
      </c>
      <c r="Q321" s="35">
        <f t="shared" ca="1" si="836"/>
        <v>0</v>
      </c>
      <c r="R321" s="35">
        <f t="shared" ca="1" si="836"/>
        <v>0</v>
      </c>
      <c r="S321" s="35">
        <f t="shared" ca="1" si="836"/>
        <v>0</v>
      </c>
      <c r="T321" s="35">
        <f t="shared" ca="1" si="836"/>
        <v>0</v>
      </c>
      <c r="U321" s="41">
        <f ca="1">SUM(U314:U320)</f>
        <v>-6819.9999999999927</v>
      </c>
      <c r="V321" s="35">
        <f t="shared" ref="V321:AG321" ca="1" si="837">SUM(V314:V320)</f>
        <v>0</v>
      </c>
      <c r="W321" s="35">
        <f t="shared" ca="1" si="837"/>
        <v>0</v>
      </c>
      <c r="X321" s="35">
        <f t="shared" ca="1" si="837"/>
        <v>0</v>
      </c>
      <c r="Y321" s="35">
        <f t="shared" ca="1" si="837"/>
        <v>0</v>
      </c>
      <c r="Z321" s="35">
        <f t="shared" ca="1" si="837"/>
        <v>0</v>
      </c>
      <c r="AA321" s="35">
        <f t="shared" ca="1" si="837"/>
        <v>0</v>
      </c>
      <c r="AB321" s="35">
        <f t="shared" ca="1" si="837"/>
        <v>0</v>
      </c>
      <c r="AC321" s="35">
        <f t="shared" ca="1" si="837"/>
        <v>0</v>
      </c>
      <c r="AD321" s="35">
        <f t="shared" ca="1" si="837"/>
        <v>0</v>
      </c>
      <c r="AE321" s="35">
        <f t="shared" ca="1" si="837"/>
        <v>0</v>
      </c>
      <c r="AF321" s="35">
        <f t="shared" ca="1" si="837"/>
        <v>0</v>
      </c>
      <c r="AG321" s="35">
        <f t="shared" ca="1" si="837"/>
        <v>-11039.999999999998</v>
      </c>
      <c r="AI321" s="35">
        <f t="shared" ca="1" si="825"/>
        <v>-6819.9999999999927</v>
      </c>
      <c r="AJ321" s="35">
        <f t="shared" ca="1" si="826"/>
        <v>-11039.999999999998</v>
      </c>
      <c r="AL321" s="35">
        <f t="shared" ca="1" si="831"/>
        <v>-568.33333333333269</v>
      </c>
      <c r="AM321" s="35">
        <f t="shared" ca="1" si="828"/>
        <v>-919.99999999999989</v>
      </c>
    </row>
    <row r="322" spans="2:39" hidden="1" outlineLevel="1" collapsed="1" x14ac:dyDescent="0.3">
      <c r="I322" s="14"/>
      <c r="U322" s="14"/>
    </row>
    <row r="323" spans="2:39" collapsed="1" x14ac:dyDescent="0.3">
      <c r="I323" s="14"/>
      <c r="U323" s="14"/>
    </row>
    <row r="324" spans="2:39" x14ac:dyDescent="0.3">
      <c r="B324" s="34" t="s">
        <v>91</v>
      </c>
      <c r="I324" s="14"/>
      <c r="U324" s="14"/>
    </row>
    <row r="325" spans="2:39" hidden="1" outlineLevel="1" x14ac:dyDescent="0.3">
      <c r="B325" s="55">
        <f ca="1">IFERROR(OFFSET(B325,-1,0)+1,1)</f>
        <v>1</v>
      </c>
      <c r="C325" s="37" t="str">
        <f ca="1">OFFSET('2. Participants'!$B$36,$B325,0)</f>
        <v>Clients</v>
      </c>
      <c r="H325" s="5" t="str">
        <f t="shared" ref="H325:H332" si="838">currency</f>
        <v>£</v>
      </c>
      <c r="I325" s="14"/>
      <c r="J325" s="5">
        <f ca="1">+J147+J157+J203+J243+J314</f>
        <v>0</v>
      </c>
      <c r="K325" s="5">
        <f t="shared" ref="K325:AG325" ca="1" si="839">+K147+K157+K203+K243+K314</f>
        <v>0</v>
      </c>
      <c r="L325" s="5">
        <f t="shared" ca="1" si="839"/>
        <v>0</v>
      </c>
      <c r="M325" s="5">
        <f t="shared" ca="1" si="839"/>
        <v>20000</v>
      </c>
      <c r="N325" s="5">
        <f t="shared" ca="1" si="839"/>
        <v>20000</v>
      </c>
      <c r="O325" s="5">
        <f t="shared" ca="1" si="839"/>
        <v>20000</v>
      </c>
      <c r="P325" s="5">
        <f t="shared" ca="1" si="839"/>
        <v>20000</v>
      </c>
      <c r="Q325" s="5">
        <f t="shared" ca="1" si="839"/>
        <v>20000</v>
      </c>
      <c r="R325" s="5">
        <f t="shared" ca="1" si="839"/>
        <v>20000</v>
      </c>
      <c r="S325" s="5">
        <f t="shared" ca="1" si="839"/>
        <v>20000</v>
      </c>
      <c r="T325" s="5">
        <f t="shared" ca="1" si="839"/>
        <v>20000</v>
      </c>
      <c r="U325" s="14">
        <f t="shared" ca="1" si="839"/>
        <v>20000</v>
      </c>
      <c r="V325" s="5">
        <f t="shared" ca="1" si="839"/>
        <v>20000</v>
      </c>
      <c r="W325" s="5">
        <f t="shared" ca="1" si="839"/>
        <v>20000</v>
      </c>
      <c r="X325" s="5">
        <f t="shared" ca="1" si="839"/>
        <v>20000</v>
      </c>
      <c r="Y325" s="5">
        <f t="shared" ca="1" si="839"/>
        <v>20000</v>
      </c>
      <c r="Z325" s="5">
        <f t="shared" ca="1" si="839"/>
        <v>20000</v>
      </c>
      <c r="AA325" s="5">
        <f t="shared" ca="1" si="839"/>
        <v>20000</v>
      </c>
      <c r="AB325" s="5">
        <f t="shared" ca="1" si="839"/>
        <v>20000</v>
      </c>
      <c r="AC325" s="5">
        <f t="shared" ca="1" si="839"/>
        <v>20000</v>
      </c>
      <c r="AD325" s="5">
        <f t="shared" ca="1" si="839"/>
        <v>20000</v>
      </c>
      <c r="AE325" s="5">
        <f t="shared" ca="1" si="839"/>
        <v>20000</v>
      </c>
      <c r="AF325" s="5">
        <f t="shared" ca="1" si="839"/>
        <v>20000</v>
      </c>
      <c r="AG325" s="5">
        <f t="shared" ca="1" si="839"/>
        <v>20000</v>
      </c>
      <c r="AI325" s="5">
        <f t="shared" ref="AI325:AI332" ca="1" si="840">SUM(J325:U325)</f>
        <v>180000</v>
      </c>
      <c r="AJ325" s="5">
        <f t="shared" ref="AJ325:AJ332" ca="1" si="841">SUM(V325:AG325)</f>
        <v>240000</v>
      </c>
      <c r="AL325" s="5">
        <f t="shared" ref="AL325:AL327" ca="1" si="842">AI325/12</f>
        <v>15000</v>
      </c>
      <c r="AM325" s="5">
        <f t="shared" ref="AM325:AM332" ca="1" si="843">AJ325/12</f>
        <v>20000</v>
      </c>
    </row>
    <row r="326" spans="2:39" hidden="1" outlineLevel="1" x14ac:dyDescent="0.3">
      <c r="B326" s="55">
        <f t="shared" ref="B326:B331" ca="1" si="844">IFERROR(OFFSET(B326,-1,0)+1,1)</f>
        <v>2</v>
      </c>
      <c r="C326" s="37" t="str">
        <f ca="1">OFFSET('2. Participants'!$B$36,B326,0)</f>
        <v>Rebecca</v>
      </c>
      <c r="H326" s="5" t="str">
        <f t="shared" si="838"/>
        <v>£</v>
      </c>
      <c r="I326" s="14"/>
      <c r="J326" s="5">
        <f t="shared" ref="J326:AG326" ca="1" si="845">+J148+J158+J204+J244+J315</f>
        <v>19000</v>
      </c>
      <c r="K326" s="5">
        <f t="shared" ca="1" si="845"/>
        <v>-1000</v>
      </c>
      <c r="L326" s="5">
        <f t="shared" ca="1" si="845"/>
        <v>-1000</v>
      </c>
      <c r="M326" s="5">
        <f t="shared" ca="1" si="845"/>
        <v>-2222.2222222222222</v>
      </c>
      <c r="N326" s="5">
        <f t="shared" ca="1" si="845"/>
        <v>-4000</v>
      </c>
      <c r="O326" s="5">
        <f t="shared" ca="1" si="845"/>
        <v>-4000</v>
      </c>
      <c r="P326" s="5">
        <f t="shared" ca="1" si="845"/>
        <v>-4000</v>
      </c>
      <c r="Q326" s="5">
        <f t="shared" ca="1" si="845"/>
        <v>-4000</v>
      </c>
      <c r="R326" s="5">
        <f t="shared" ca="1" si="845"/>
        <v>-4000</v>
      </c>
      <c r="S326" s="5">
        <f t="shared" ca="1" si="845"/>
        <v>-4000</v>
      </c>
      <c r="T326" s="5">
        <f t="shared" ca="1" si="845"/>
        <v>-4000</v>
      </c>
      <c r="U326" s="14">
        <f t="shared" ca="1" si="845"/>
        <v>-32855.199247245444</v>
      </c>
      <c r="V326" s="5">
        <f t="shared" ca="1" si="845"/>
        <v>-4000</v>
      </c>
      <c r="W326" s="5">
        <f t="shared" ca="1" si="845"/>
        <v>-4000</v>
      </c>
      <c r="X326" s="5">
        <f t="shared" ca="1" si="845"/>
        <v>-4000</v>
      </c>
      <c r="Y326" s="5">
        <f t="shared" ca="1" si="845"/>
        <v>-4000</v>
      </c>
      <c r="Z326" s="5">
        <f t="shared" ca="1" si="845"/>
        <v>-4000</v>
      </c>
      <c r="AA326" s="5">
        <f t="shared" ca="1" si="845"/>
        <v>-4000</v>
      </c>
      <c r="AB326" s="5">
        <f t="shared" ca="1" si="845"/>
        <v>-4000</v>
      </c>
      <c r="AC326" s="5">
        <f t="shared" ca="1" si="845"/>
        <v>-4000</v>
      </c>
      <c r="AD326" s="5">
        <f t="shared" ca="1" si="845"/>
        <v>-4000</v>
      </c>
      <c r="AE326" s="5">
        <f t="shared" ca="1" si="845"/>
        <v>-4000</v>
      </c>
      <c r="AF326" s="5">
        <f t="shared" ca="1" si="845"/>
        <v>-4000</v>
      </c>
      <c r="AG326" s="5">
        <f t="shared" ca="1" si="845"/>
        <v>-48263.21696644742</v>
      </c>
      <c r="AI326" s="5">
        <f t="shared" ca="1" si="840"/>
        <v>-46077.421469467663</v>
      </c>
      <c r="AJ326" s="5">
        <f t="shared" ca="1" si="841"/>
        <v>-92263.21696644742</v>
      </c>
      <c r="AL326" s="5">
        <f t="shared" ca="1" si="842"/>
        <v>-3839.7851224556384</v>
      </c>
      <c r="AM326" s="5">
        <f t="shared" ca="1" si="843"/>
        <v>-7688.6014138706187</v>
      </c>
    </row>
    <row r="327" spans="2:39" hidden="1" outlineLevel="1" x14ac:dyDescent="0.3">
      <c r="B327" s="55">
        <f t="shared" ca="1" si="844"/>
        <v>3</v>
      </c>
      <c r="C327" s="37" t="str">
        <f ca="1">OFFSET('2. Participants'!$B$36,B327,0)</f>
        <v>Kate</v>
      </c>
      <c r="H327" s="5" t="str">
        <f t="shared" si="838"/>
        <v>£</v>
      </c>
      <c r="I327" s="14"/>
      <c r="J327" s="5">
        <f t="shared" ref="J327:AG327" ca="1" si="846">+J149+J159+J205+J245+J316</f>
        <v>-1200</v>
      </c>
      <c r="K327" s="5">
        <f t="shared" ca="1" si="846"/>
        <v>-1200</v>
      </c>
      <c r="L327" s="5">
        <f t="shared" ca="1" si="846"/>
        <v>-1200</v>
      </c>
      <c r="M327" s="5">
        <f t="shared" ca="1" si="846"/>
        <v>-1688.8888888888889</v>
      </c>
      <c r="N327" s="5">
        <f t="shared" ca="1" si="846"/>
        <v>-2400</v>
      </c>
      <c r="O327" s="5">
        <f t="shared" ca="1" si="846"/>
        <v>-2400</v>
      </c>
      <c r="P327" s="5">
        <f t="shared" ca="1" si="846"/>
        <v>-2400</v>
      </c>
      <c r="Q327" s="5">
        <f t="shared" ca="1" si="846"/>
        <v>-2400</v>
      </c>
      <c r="R327" s="5">
        <f t="shared" ca="1" si="846"/>
        <v>-2400</v>
      </c>
      <c r="S327" s="5">
        <f t="shared" ca="1" si="846"/>
        <v>-2400</v>
      </c>
      <c r="T327" s="5">
        <f t="shared" ca="1" si="846"/>
        <v>-2400</v>
      </c>
      <c r="U327" s="14">
        <f t="shared" ca="1" si="846"/>
        <v>-8432.400376377278</v>
      </c>
      <c r="V327" s="5">
        <f t="shared" ca="1" si="846"/>
        <v>-2400</v>
      </c>
      <c r="W327" s="5">
        <f t="shared" ca="1" si="846"/>
        <v>-2400</v>
      </c>
      <c r="X327" s="5">
        <f t="shared" ca="1" si="846"/>
        <v>-2400</v>
      </c>
      <c r="Y327" s="5">
        <f t="shared" ca="1" si="846"/>
        <v>-2400</v>
      </c>
      <c r="Z327" s="5">
        <f t="shared" ca="1" si="846"/>
        <v>-2400</v>
      </c>
      <c r="AA327" s="5">
        <f t="shared" ca="1" si="846"/>
        <v>-2400</v>
      </c>
      <c r="AB327" s="5">
        <f t="shared" ca="1" si="846"/>
        <v>-2400</v>
      </c>
      <c r="AC327" s="5">
        <f t="shared" ca="1" si="846"/>
        <v>-2400</v>
      </c>
      <c r="AD327" s="5">
        <f t="shared" ca="1" si="846"/>
        <v>-2400</v>
      </c>
      <c r="AE327" s="5">
        <f t="shared" ca="1" si="846"/>
        <v>-2400</v>
      </c>
      <c r="AF327" s="5">
        <f t="shared" ca="1" si="846"/>
        <v>-2400</v>
      </c>
      <c r="AG327" s="5">
        <f t="shared" ca="1" si="846"/>
        <v>-13388.391516776292</v>
      </c>
      <c r="AI327" s="5">
        <f t="shared" ca="1" si="840"/>
        <v>-30521.289265266169</v>
      </c>
      <c r="AJ327" s="5">
        <f t="shared" ca="1" si="841"/>
        <v>-39788.39151677629</v>
      </c>
      <c r="AL327" s="5">
        <f t="shared" ca="1" si="842"/>
        <v>-2543.440772105514</v>
      </c>
      <c r="AM327" s="5">
        <f t="shared" ca="1" si="843"/>
        <v>-3315.6992930646907</v>
      </c>
    </row>
    <row r="328" spans="2:39" hidden="1" outlineLevel="1" x14ac:dyDescent="0.3">
      <c r="B328" s="55">
        <f t="shared" ca="1" si="844"/>
        <v>4</v>
      </c>
      <c r="C328" s="37" t="str">
        <f ca="1">OFFSET('2. Participants'!$B$36,B328,0)</f>
        <v>Andrew</v>
      </c>
      <c r="H328" s="5" t="str">
        <f t="shared" si="838"/>
        <v>£</v>
      </c>
      <c r="I328" s="14"/>
      <c r="J328" s="5">
        <f t="shared" ref="J328:AG328" ca="1" si="847">+J150+J160+J206+J246+J317</f>
        <v>-1200</v>
      </c>
      <c r="K328" s="5">
        <f t="shared" ca="1" si="847"/>
        <v>-1200</v>
      </c>
      <c r="L328" s="5">
        <f t="shared" ca="1" si="847"/>
        <v>-1200</v>
      </c>
      <c r="M328" s="5">
        <f t="shared" ca="1" si="847"/>
        <v>-1688.8888888888889</v>
      </c>
      <c r="N328" s="5">
        <f t="shared" ca="1" si="847"/>
        <v>-2400</v>
      </c>
      <c r="O328" s="5">
        <f t="shared" ca="1" si="847"/>
        <v>-2400</v>
      </c>
      <c r="P328" s="5">
        <f t="shared" ca="1" si="847"/>
        <v>-2400</v>
      </c>
      <c r="Q328" s="5">
        <f t="shared" ca="1" si="847"/>
        <v>-2400</v>
      </c>
      <c r="R328" s="5">
        <f t="shared" ca="1" si="847"/>
        <v>-2400</v>
      </c>
      <c r="S328" s="5">
        <f t="shared" ca="1" si="847"/>
        <v>-2400</v>
      </c>
      <c r="T328" s="5">
        <f t="shared" ca="1" si="847"/>
        <v>-2400</v>
      </c>
      <c r="U328" s="14">
        <f t="shared" ca="1" si="847"/>
        <v>-8432.400376377278</v>
      </c>
      <c r="V328" s="5">
        <f t="shared" ca="1" si="847"/>
        <v>-2400</v>
      </c>
      <c r="W328" s="5">
        <f t="shared" ca="1" si="847"/>
        <v>-2400</v>
      </c>
      <c r="X328" s="5">
        <f t="shared" ca="1" si="847"/>
        <v>-2400</v>
      </c>
      <c r="Y328" s="5">
        <f t="shared" ca="1" si="847"/>
        <v>-2400</v>
      </c>
      <c r="Z328" s="5">
        <f t="shared" ca="1" si="847"/>
        <v>-2400</v>
      </c>
      <c r="AA328" s="5">
        <f t="shared" ca="1" si="847"/>
        <v>-2400</v>
      </c>
      <c r="AB328" s="5">
        <f t="shared" ca="1" si="847"/>
        <v>-2400</v>
      </c>
      <c r="AC328" s="5">
        <f t="shared" ca="1" si="847"/>
        <v>-2400</v>
      </c>
      <c r="AD328" s="5">
        <f t="shared" ca="1" si="847"/>
        <v>-2400</v>
      </c>
      <c r="AE328" s="5">
        <f t="shared" ca="1" si="847"/>
        <v>-2400</v>
      </c>
      <c r="AF328" s="5">
        <f t="shared" ca="1" si="847"/>
        <v>-2400</v>
      </c>
      <c r="AG328" s="5">
        <f t="shared" ca="1" si="847"/>
        <v>-13388.391516776292</v>
      </c>
      <c r="AI328" s="5">
        <f t="shared" ca="1" si="840"/>
        <v>-30521.289265266169</v>
      </c>
      <c r="AJ328" s="5">
        <f t="shared" ca="1" si="841"/>
        <v>-39788.39151677629</v>
      </c>
      <c r="AL328" s="5">
        <f t="shared" ref="AL328:AL332" ca="1" si="848">AI328/12</f>
        <v>-2543.440772105514</v>
      </c>
      <c r="AM328" s="5">
        <f t="shared" ca="1" si="843"/>
        <v>-3315.6992930646907</v>
      </c>
    </row>
    <row r="329" spans="2:39" hidden="1" outlineLevel="1" x14ac:dyDescent="0.3">
      <c r="B329" s="55">
        <f t="shared" ca="1" si="844"/>
        <v>5</v>
      </c>
      <c r="C329" s="37" t="str">
        <f ca="1">OFFSET('2. Participants'!$B$36,B329,0)</f>
        <v>Suppliers</v>
      </c>
      <c r="H329" s="5" t="str">
        <f t="shared" si="838"/>
        <v>£</v>
      </c>
      <c r="I329" s="14"/>
      <c r="J329" s="5">
        <f t="shared" ref="J329:AG329" ca="1" si="849">+J151+J161+J207+J247+J318</f>
        <v>-2000</v>
      </c>
      <c r="K329" s="5">
        <f t="shared" ca="1" si="849"/>
        <v>-2000</v>
      </c>
      <c r="L329" s="5">
        <f t="shared" ca="1" si="849"/>
        <v>-2000</v>
      </c>
      <c r="M329" s="5">
        <f t="shared" ca="1" si="849"/>
        <v>-2000</v>
      </c>
      <c r="N329" s="5">
        <f t="shared" ca="1" si="849"/>
        <v>-2000</v>
      </c>
      <c r="O329" s="5">
        <f t="shared" ca="1" si="849"/>
        <v>-2000</v>
      </c>
      <c r="P329" s="5">
        <f t="shared" ca="1" si="849"/>
        <v>-2000</v>
      </c>
      <c r="Q329" s="5">
        <f t="shared" ca="1" si="849"/>
        <v>-2000</v>
      </c>
      <c r="R329" s="5">
        <f t="shared" ca="1" si="849"/>
        <v>-2000</v>
      </c>
      <c r="S329" s="5">
        <f t="shared" ca="1" si="849"/>
        <v>-2000</v>
      </c>
      <c r="T329" s="5">
        <f t="shared" ca="1" si="849"/>
        <v>-2000</v>
      </c>
      <c r="U329" s="14">
        <f t="shared" ca="1" si="849"/>
        <v>-2000</v>
      </c>
      <c r="V329" s="5">
        <f t="shared" ca="1" si="849"/>
        <v>-2000</v>
      </c>
      <c r="W329" s="5">
        <f t="shared" ca="1" si="849"/>
        <v>-2000</v>
      </c>
      <c r="X329" s="5">
        <f t="shared" ca="1" si="849"/>
        <v>-2000</v>
      </c>
      <c r="Y329" s="5">
        <f t="shared" ca="1" si="849"/>
        <v>-2000</v>
      </c>
      <c r="Z329" s="5">
        <f t="shared" ca="1" si="849"/>
        <v>-2000</v>
      </c>
      <c r="AA329" s="5">
        <f t="shared" ca="1" si="849"/>
        <v>-2000</v>
      </c>
      <c r="AB329" s="5">
        <f t="shared" ca="1" si="849"/>
        <v>-2000</v>
      </c>
      <c r="AC329" s="5">
        <f t="shared" ca="1" si="849"/>
        <v>-2000</v>
      </c>
      <c r="AD329" s="5">
        <f t="shared" ca="1" si="849"/>
        <v>-2000</v>
      </c>
      <c r="AE329" s="5">
        <f t="shared" ca="1" si="849"/>
        <v>-2000</v>
      </c>
      <c r="AF329" s="5">
        <f t="shared" ca="1" si="849"/>
        <v>-2000</v>
      </c>
      <c r="AG329" s="5">
        <f t="shared" ca="1" si="849"/>
        <v>-2000</v>
      </c>
      <c r="AI329" s="5">
        <f t="shared" ca="1" si="840"/>
        <v>-24000</v>
      </c>
      <c r="AJ329" s="5">
        <f t="shared" ca="1" si="841"/>
        <v>-24000</v>
      </c>
      <c r="AL329" s="5">
        <f t="shared" ca="1" si="848"/>
        <v>-2000</v>
      </c>
      <c r="AM329" s="5">
        <f t="shared" ca="1" si="843"/>
        <v>-2000</v>
      </c>
    </row>
    <row r="330" spans="2:39" hidden="1" outlineLevel="1" x14ac:dyDescent="0.3">
      <c r="B330" s="55">
        <f t="shared" ca="1" si="844"/>
        <v>6</v>
      </c>
      <c r="C330" s="37">
        <f ca="1">OFFSET('2. Participants'!$B$36,B330,0)</f>
        <v>0</v>
      </c>
      <c r="H330" s="5" t="str">
        <f t="shared" si="838"/>
        <v>£</v>
      </c>
      <c r="I330" s="14"/>
      <c r="J330" s="5">
        <f t="shared" ref="J330:AG330" ca="1" si="850">+J152+J162+J208+J248+J319</f>
        <v>0</v>
      </c>
      <c r="K330" s="5">
        <f t="shared" ca="1" si="850"/>
        <v>0</v>
      </c>
      <c r="L330" s="5">
        <f t="shared" ca="1" si="850"/>
        <v>0</v>
      </c>
      <c r="M330" s="5">
        <f t="shared" ca="1" si="850"/>
        <v>0</v>
      </c>
      <c r="N330" s="5">
        <f t="shared" ca="1" si="850"/>
        <v>0</v>
      </c>
      <c r="O330" s="5">
        <f t="shared" ca="1" si="850"/>
        <v>0</v>
      </c>
      <c r="P330" s="5">
        <f t="shared" ca="1" si="850"/>
        <v>0</v>
      </c>
      <c r="Q330" s="5">
        <f t="shared" ca="1" si="850"/>
        <v>0</v>
      </c>
      <c r="R330" s="5">
        <f t="shared" ca="1" si="850"/>
        <v>0</v>
      </c>
      <c r="S330" s="5">
        <f t="shared" ca="1" si="850"/>
        <v>0</v>
      </c>
      <c r="T330" s="5">
        <f t="shared" ca="1" si="850"/>
        <v>0</v>
      </c>
      <c r="U330" s="14">
        <f t="shared" ca="1" si="850"/>
        <v>0</v>
      </c>
      <c r="V330" s="5">
        <f t="shared" ca="1" si="850"/>
        <v>0</v>
      </c>
      <c r="W330" s="5">
        <f t="shared" ca="1" si="850"/>
        <v>0</v>
      </c>
      <c r="X330" s="5">
        <f t="shared" ca="1" si="850"/>
        <v>0</v>
      </c>
      <c r="Y330" s="5">
        <f t="shared" ca="1" si="850"/>
        <v>0</v>
      </c>
      <c r="Z330" s="5">
        <f t="shared" ca="1" si="850"/>
        <v>0</v>
      </c>
      <c r="AA330" s="5">
        <f t="shared" ca="1" si="850"/>
        <v>0</v>
      </c>
      <c r="AB330" s="5">
        <f t="shared" ca="1" si="850"/>
        <v>0</v>
      </c>
      <c r="AC330" s="5">
        <f t="shared" ca="1" si="850"/>
        <v>0</v>
      </c>
      <c r="AD330" s="5">
        <f t="shared" ca="1" si="850"/>
        <v>0</v>
      </c>
      <c r="AE330" s="5">
        <f t="shared" ca="1" si="850"/>
        <v>0</v>
      </c>
      <c r="AF330" s="5">
        <f t="shared" ca="1" si="850"/>
        <v>0</v>
      </c>
      <c r="AG330" s="5">
        <f t="shared" ca="1" si="850"/>
        <v>0</v>
      </c>
      <c r="AI330" s="5">
        <f t="shared" ref="AI330" ca="1" si="851">SUM(J330:U330)</f>
        <v>0</v>
      </c>
      <c r="AJ330" s="5">
        <f t="shared" ref="AJ330" ca="1" si="852">SUM(V330:AG330)</f>
        <v>0</v>
      </c>
      <c r="AL330" s="5">
        <f t="shared" ref="AL330" ca="1" si="853">AI330/12</f>
        <v>0</v>
      </c>
      <c r="AM330" s="5">
        <f t="shared" ref="AM330" ca="1" si="854">AJ330/12</f>
        <v>0</v>
      </c>
    </row>
    <row r="331" spans="2:39" hidden="1" outlineLevel="1" x14ac:dyDescent="0.3">
      <c r="B331" s="55">
        <f t="shared" ca="1" si="844"/>
        <v>7</v>
      </c>
      <c r="C331" s="37">
        <f ca="1">OFFSET('2. Participants'!$B$36,B331,0)</f>
        <v>0</v>
      </c>
      <c r="H331" s="5" t="str">
        <f t="shared" si="838"/>
        <v>£</v>
      </c>
      <c r="I331" s="14"/>
      <c r="J331" s="5">
        <f t="shared" ref="J331:AG331" ca="1" si="855">+J153+J163+J209+J249+J320</f>
        <v>0</v>
      </c>
      <c r="K331" s="5">
        <f t="shared" ca="1" si="855"/>
        <v>0</v>
      </c>
      <c r="L331" s="5">
        <f t="shared" ca="1" si="855"/>
        <v>0</v>
      </c>
      <c r="M331" s="5">
        <f t="shared" ca="1" si="855"/>
        <v>0</v>
      </c>
      <c r="N331" s="5">
        <f t="shared" ca="1" si="855"/>
        <v>0</v>
      </c>
      <c r="O331" s="5">
        <f t="shared" ca="1" si="855"/>
        <v>0</v>
      </c>
      <c r="P331" s="5">
        <f t="shared" ca="1" si="855"/>
        <v>0</v>
      </c>
      <c r="Q331" s="5">
        <f t="shared" ca="1" si="855"/>
        <v>0</v>
      </c>
      <c r="R331" s="5">
        <f t="shared" ca="1" si="855"/>
        <v>0</v>
      </c>
      <c r="S331" s="5">
        <f t="shared" ca="1" si="855"/>
        <v>0</v>
      </c>
      <c r="T331" s="5">
        <f t="shared" ca="1" si="855"/>
        <v>0</v>
      </c>
      <c r="U331" s="14">
        <f t="shared" ca="1" si="855"/>
        <v>0</v>
      </c>
      <c r="V331" s="5">
        <f t="shared" ca="1" si="855"/>
        <v>0</v>
      </c>
      <c r="W331" s="5">
        <f t="shared" ca="1" si="855"/>
        <v>0</v>
      </c>
      <c r="X331" s="5">
        <f t="shared" ca="1" si="855"/>
        <v>0</v>
      </c>
      <c r="Y331" s="5">
        <f t="shared" ca="1" si="855"/>
        <v>0</v>
      </c>
      <c r="Z331" s="5">
        <f t="shared" ca="1" si="855"/>
        <v>0</v>
      </c>
      <c r="AA331" s="5">
        <f t="shared" ca="1" si="855"/>
        <v>0</v>
      </c>
      <c r="AB331" s="5">
        <f t="shared" ca="1" si="855"/>
        <v>0</v>
      </c>
      <c r="AC331" s="5">
        <f t="shared" ca="1" si="855"/>
        <v>0</v>
      </c>
      <c r="AD331" s="5">
        <f t="shared" ca="1" si="855"/>
        <v>0</v>
      </c>
      <c r="AE331" s="5">
        <f t="shared" ca="1" si="855"/>
        <v>0</v>
      </c>
      <c r="AF331" s="5">
        <f t="shared" ca="1" si="855"/>
        <v>0</v>
      </c>
      <c r="AG331" s="5">
        <f t="shared" ca="1" si="855"/>
        <v>0</v>
      </c>
      <c r="AI331" s="5">
        <f t="shared" ca="1" si="840"/>
        <v>0</v>
      </c>
      <c r="AJ331" s="5">
        <f t="shared" ca="1" si="841"/>
        <v>0</v>
      </c>
      <c r="AL331" s="5">
        <f t="shared" ca="1" si="848"/>
        <v>0</v>
      </c>
      <c r="AM331" s="5">
        <f t="shared" ca="1" si="843"/>
        <v>0</v>
      </c>
    </row>
    <row r="332" spans="2:39" hidden="1" outlineLevel="1" collapsed="1" x14ac:dyDescent="0.3">
      <c r="C332" s="141" t="s">
        <v>176</v>
      </c>
      <c r="D332" s="141"/>
      <c r="E332" s="141"/>
      <c r="F332" s="141"/>
      <c r="G332" s="141"/>
      <c r="H332" s="141" t="str">
        <f t="shared" si="838"/>
        <v>£</v>
      </c>
      <c r="I332" s="142"/>
      <c r="J332" s="141">
        <f ca="1">SUM(J325:J331)</f>
        <v>14600</v>
      </c>
      <c r="K332" s="141">
        <f ca="1">SUM(K325:K331)</f>
        <v>-5400</v>
      </c>
      <c r="L332" s="141">
        <f ca="1">SUM(L325:L331)</f>
        <v>-5400</v>
      </c>
      <c r="M332" s="141">
        <f t="shared" ref="M332:AG332" ca="1" si="856">SUM(M325:M331)</f>
        <v>12400</v>
      </c>
      <c r="N332" s="141">
        <f t="shared" ca="1" si="856"/>
        <v>9200</v>
      </c>
      <c r="O332" s="141">
        <f t="shared" ca="1" si="856"/>
        <v>9200</v>
      </c>
      <c r="P332" s="141">
        <f t="shared" ca="1" si="856"/>
        <v>9200</v>
      </c>
      <c r="Q332" s="141">
        <f t="shared" ca="1" si="856"/>
        <v>9200</v>
      </c>
      <c r="R332" s="141">
        <f t="shared" ca="1" si="856"/>
        <v>9200</v>
      </c>
      <c r="S332" s="141">
        <f t="shared" ca="1" si="856"/>
        <v>9200</v>
      </c>
      <c r="T332" s="141">
        <f t="shared" ca="1" si="856"/>
        <v>9200</v>
      </c>
      <c r="U332" s="142">
        <f t="shared" ca="1" si="856"/>
        <v>-31720</v>
      </c>
      <c r="V332" s="141">
        <f t="shared" ca="1" si="856"/>
        <v>9200</v>
      </c>
      <c r="W332" s="141">
        <f t="shared" ca="1" si="856"/>
        <v>9200</v>
      </c>
      <c r="X332" s="141">
        <f t="shared" ca="1" si="856"/>
        <v>9200</v>
      </c>
      <c r="Y332" s="141">
        <f t="shared" ca="1" si="856"/>
        <v>9200</v>
      </c>
      <c r="Z332" s="141">
        <f t="shared" ca="1" si="856"/>
        <v>9200</v>
      </c>
      <c r="AA332" s="141">
        <f t="shared" ca="1" si="856"/>
        <v>9200</v>
      </c>
      <c r="AB332" s="141">
        <f t="shared" ca="1" si="856"/>
        <v>9200</v>
      </c>
      <c r="AC332" s="141">
        <f t="shared" ca="1" si="856"/>
        <v>9200</v>
      </c>
      <c r="AD332" s="141">
        <f t="shared" ca="1" si="856"/>
        <v>9200</v>
      </c>
      <c r="AE332" s="141">
        <f t="shared" ca="1" si="856"/>
        <v>9200</v>
      </c>
      <c r="AF332" s="141">
        <f t="shared" ca="1" si="856"/>
        <v>9200</v>
      </c>
      <c r="AG332" s="141">
        <f t="shared" ca="1" si="856"/>
        <v>-57040</v>
      </c>
      <c r="AI332" s="141">
        <f t="shared" ca="1" si="840"/>
        <v>48880</v>
      </c>
      <c r="AJ332" s="141">
        <f t="shared" ca="1" si="841"/>
        <v>44160</v>
      </c>
      <c r="AL332" s="141">
        <f t="shared" ca="1" si="848"/>
        <v>4073.3333333333335</v>
      </c>
      <c r="AM332" s="141">
        <f t="shared" ca="1" si="843"/>
        <v>3680</v>
      </c>
    </row>
    <row r="333" spans="2:39" hidden="1" outlineLevel="1" x14ac:dyDescent="0.3"/>
    <row r="334" spans="2:39" collapsed="1" x14ac:dyDescent="0.3"/>
    <row r="335" spans="2:39" collapsed="1" x14ac:dyDescent="0.3">
      <c r="B335" s="34" t="s">
        <v>90</v>
      </c>
    </row>
    <row r="336" spans="2:39" outlineLevel="1" x14ac:dyDescent="0.3">
      <c r="B336" s="57" t="s">
        <v>177</v>
      </c>
    </row>
    <row r="337" spans="1:19" outlineLevel="1" x14ac:dyDescent="0.3">
      <c r="H337" s="289" t="str">
        <f>"Total paid, "&amp;currency</f>
        <v>Total paid, £</v>
      </c>
      <c r="I337" s="290"/>
      <c r="J337" s="301" t="s">
        <v>89</v>
      </c>
      <c r="K337" s="152" t="s">
        <v>88</v>
      </c>
      <c r="L337" s="144"/>
      <c r="M337" s="24"/>
      <c r="N337" s="25" t="s">
        <v>87</v>
      </c>
      <c r="O337" s="24"/>
      <c r="P337" s="25" t="s">
        <v>241</v>
      </c>
      <c r="Q337" s="24"/>
      <c r="R337" s="25" t="s">
        <v>86</v>
      </c>
      <c r="S337" s="24"/>
    </row>
    <row r="338" spans="1:19" outlineLevel="1" x14ac:dyDescent="0.3">
      <c r="H338" s="291"/>
      <c r="I338" s="292"/>
      <c r="J338" s="302"/>
      <c r="K338" s="19" t="s">
        <v>46</v>
      </c>
      <c r="L338" s="19" t="s">
        <v>47</v>
      </c>
      <c r="M338" s="18" t="s">
        <v>45</v>
      </c>
      <c r="N338" s="20" t="s">
        <v>85</v>
      </c>
      <c r="O338" s="18" t="s">
        <v>84</v>
      </c>
      <c r="P338" s="20" t="s">
        <v>85</v>
      </c>
      <c r="Q338" s="18" t="s">
        <v>84</v>
      </c>
      <c r="R338" s="20" t="s">
        <v>85</v>
      </c>
      <c r="S338" s="18" t="s">
        <v>84</v>
      </c>
    </row>
    <row r="339" spans="1:19" outlineLevel="1" x14ac:dyDescent="0.3">
      <c r="B339" s="55">
        <f ca="1">IFERROR(OFFSET(B339,-1,0)+1,1)</f>
        <v>1</v>
      </c>
      <c r="H339" s="167" t="str">
        <f ca="1">OFFSET('2. Participants'!$B$36,$B339,0)</f>
        <v>Clients</v>
      </c>
      <c r="I339" s="235"/>
      <c r="J339" s="155">
        <f>'2. Participants'!L37</f>
        <v>20000</v>
      </c>
      <c r="K339" s="164">
        <f>IFERROR('2. Participants'!T37/$J339,0)</f>
        <v>1</v>
      </c>
      <c r="L339" s="260">
        <f>IFERROR('2. Participants'!U37/$J339,0)</f>
        <v>0</v>
      </c>
      <c r="M339" s="165">
        <f>IFERROR('2. Participants'!V37/$J339,0)</f>
        <v>0</v>
      </c>
      <c r="N339" s="263">
        <f ca="1">AI325</f>
        <v>180000</v>
      </c>
      <c r="O339" s="155">
        <f ca="1">AJ325</f>
        <v>240000</v>
      </c>
      <c r="P339" s="154">
        <f ca="1">AL325</f>
        <v>15000</v>
      </c>
      <c r="Q339" s="154">
        <f ca="1">AM325</f>
        <v>20000</v>
      </c>
      <c r="R339" s="164">
        <f t="shared" ref="R339:S345" ca="1" si="857">IFERROR(P339/$J339,0)</f>
        <v>0.75</v>
      </c>
      <c r="S339" s="165">
        <f t="shared" ca="1" si="857"/>
        <v>1</v>
      </c>
    </row>
    <row r="340" spans="1:19" outlineLevel="1" x14ac:dyDescent="0.3">
      <c r="B340" s="55">
        <f t="shared" ref="B340:B344" ca="1" si="858">IFERROR(OFFSET(B340,-1,0)+1,1)</f>
        <v>2</v>
      </c>
      <c r="H340" s="33" t="str">
        <f ca="1">OFFSET('2. Participants'!$B$36,$B340,0)</f>
        <v>Rebecca</v>
      </c>
      <c r="I340" s="37"/>
      <c r="J340" s="10">
        <f>'2. Participants'!L38</f>
        <v>-6000</v>
      </c>
      <c r="K340" s="32">
        <f>IFERROR('2. Participants'!T38/$J340,0)</f>
        <v>0.16666666666666666</v>
      </c>
      <c r="L340" s="267">
        <f>IFERROR('2. Participants'!U38/$J340,0)</f>
        <v>0.5</v>
      </c>
      <c r="M340" s="31">
        <f>IFERROR('2. Participants'!V38/$J340,0)</f>
        <v>0.33333333333333337</v>
      </c>
      <c r="N340" s="12">
        <f t="shared" ref="N340:O340" ca="1" si="859">AI326</f>
        <v>-46077.421469467663</v>
      </c>
      <c r="O340" s="10">
        <f t="shared" ca="1" si="859"/>
        <v>-92263.21696644742</v>
      </c>
      <c r="P340" s="268">
        <f t="shared" ref="P340:Q340" ca="1" si="860">AL326</f>
        <v>-3839.7851224556384</v>
      </c>
      <c r="Q340" s="268">
        <f t="shared" ca="1" si="860"/>
        <v>-7688.6014138706187</v>
      </c>
      <c r="R340" s="32">
        <f t="shared" ref="R340:R344" ca="1" si="861">IFERROR(P340/$J340,0)</f>
        <v>0.63996418707593972</v>
      </c>
      <c r="S340" s="31">
        <f t="shared" ref="S340:S344" ca="1" si="862">IFERROR(Q340/$J340,0)</f>
        <v>1.2814335689784364</v>
      </c>
    </row>
    <row r="341" spans="1:19" outlineLevel="1" x14ac:dyDescent="0.3">
      <c r="B341" s="55">
        <f t="shared" ca="1" si="858"/>
        <v>3</v>
      </c>
      <c r="H341" s="33" t="str">
        <f ca="1">OFFSET('2. Participants'!$B$36,$B341,0)</f>
        <v>Kate</v>
      </c>
      <c r="I341" s="37"/>
      <c r="J341" s="10">
        <f>'2. Participants'!L39</f>
        <v>-3000</v>
      </c>
      <c r="K341" s="32">
        <f>IFERROR('2. Participants'!T39/$J341,0)</f>
        <v>0.4</v>
      </c>
      <c r="L341" s="267">
        <f>IFERROR('2. Participants'!U39/$J341,0)</f>
        <v>0.4</v>
      </c>
      <c r="M341" s="31">
        <f>IFERROR('2. Participants'!V39/$J341,0)</f>
        <v>0.19999999999999996</v>
      </c>
      <c r="N341" s="12">
        <f t="shared" ref="N341:O341" ca="1" si="863">AI327</f>
        <v>-30521.289265266169</v>
      </c>
      <c r="O341" s="10">
        <f t="shared" ca="1" si="863"/>
        <v>-39788.39151677629</v>
      </c>
      <c r="P341" s="268">
        <f t="shared" ref="P341:Q341" ca="1" si="864">AL327</f>
        <v>-2543.440772105514</v>
      </c>
      <c r="Q341" s="268">
        <f t="shared" ca="1" si="864"/>
        <v>-3315.6992930646907</v>
      </c>
      <c r="R341" s="32">
        <f t="shared" ca="1" si="861"/>
        <v>0.84781359070183804</v>
      </c>
      <c r="S341" s="31">
        <f t="shared" ca="1" si="862"/>
        <v>1.1052330976882303</v>
      </c>
    </row>
    <row r="342" spans="1:19" outlineLevel="1" x14ac:dyDescent="0.3">
      <c r="B342" s="55">
        <f t="shared" ca="1" si="858"/>
        <v>4</v>
      </c>
      <c r="H342" s="33" t="str">
        <f ca="1">OFFSET('2. Participants'!$B$36,$B342,0)</f>
        <v>Andrew</v>
      </c>
      <c r="I342" s="37"/>
      <c r="J342" s="10">
        <f>'2. Participants'!L40</f>
        <v>-3000</v>
      </c>
      <c r="K342" s="32">
        <f>IFERROR('2. Participants'!T40/$J342,0)</f>
        <v>0.4</v>
      </c>
      <c r="L342" s="267">
        <f>IFERROR('2. Participants'!U40/$J342,0)</f>
        <v>0.4</v>
      </c>
      <c r="M342" s="31">
        <f>IFERROR('2. Participants'!V40/$J342,0)</f>
        <v>0.19999999999999996</v>
      </c>
      <c r="N342" s="12">
        <f t="shared" ref="N342:O342" ca="1" si="865">AI328</f>
        <v>-30521.289265266169</v>
      </c>
      <c r="O342" s="10">
        <f t="shared" ca="1" si="865"/>
        <v>-39788.39151677629</v>
      </c>
      <c r="P342" s="268">
        <f t="shared" ref="P342:Q342" ca="1" si="866">AL328</f>
        <v>-2543.440772105514</v>
      </c>
      <c r="Q342" s="268">
        <f t="shared" ca="1" si="866"/>
        <v>-3315.6992930646907</v>
      </c>
      <c r="R342" s="32">
        <f t="shared" ca="1" si="861"/>
        <v>0.84781359070183804</v>
      </c>
      <c r="S342" s="31">
        <f t="shared" ca="1" si="862"/>
        <v>1.1052330976882303</v>
      </c>
    </row>
    <row r="343" spans="1:19" outlineLevel="1" x14ac:dyDescent="0.3">
      <c r="B343" s="55">
        <f t="shared" ca="1" si="858"/>
        <v>5</v>
      </c>
      <c r="H343" s="33" t="str">
        <f ca="1">OFFSET('2. Participants'!$B$36,$B343,0)</f>
        <v>Suppliers</v>
      </c>
      <c r="I343" s="37"/>
      <c r="J343" s="10">
        <f>'2. Participants'!L41</f>
        <v>-2000</v>
      </c>
      <c r="K343" s="32">
        <f>IFERROR('2. Participants'!T41/$J343,0)</f>
        <v>1</v>
      </c>
      <c r="L343" s="267">
        <f>IFERROR('2. Participants'!U41/$J343,0)</f>
        <v>0</v>
      </c>
      <c r="M343" s="31">
        <f>IFERROR('2. Participants'!V41/$J343,0)</f>
        <v>0</v>
      </c>
      <c r="N343" s="12">
        <f t="shared" ref="N343:O343" ca="1" si="867">AI329</f>
        <v>-24000</v>
      </c>
      <c r="O343" s="10">
        <f t="shared" ca="1" si="867"/>
        <v>-24000</v>
      </c>
      <c r="P343" s="268">
        <f t="shared" ref="P343:Q343" ca="1" si="868">AL329</f>
        <v>-2000</v>
      </c>
      <c r="Q343" s="268">
        <f t="shared" ca="1" si="868"/>
        <v>-2000</v>
      </c>
      <c r="R343" s="32">
        <f t="shared" ca="1" si="861"/>
        <v>1</v>
      </c>
      <c r="S343" s="31">
        <f t="shared" ca="1" si="862"/>
        <v>1</v>
      </c>
    </row>
    <row r="344" spans="1:19" outlineLevel="1" x14ac:dyDescent="0.3">
      <c r="B344" s="55">
        <f t="shared" ca="1" si="858"/>
        <v>6</v>
      </c>
      <c r="H344" s="33">
        <f ca="1">OFFSET('2. Participants'!$B$36,$B344,0)</f>
        <v>0</v>
      </c>
      <c r="I344" s="37"/>
      <c r="J344" s="10">
        <f>'2. Participants'!L42</f>
        <v>0</v>
      </c>
      <c r="K344" s="32">
        <f>IFERROR('2. Participants'!T42/$J344,0)</f>
        <v>0</v>
      </c>
      <c r="L344" s="267">
        <f>IFERROR('2. Participants'!U42/$J344,0)</f>
        <v>0</v>
      </c>
      <c r="M344" s="31">
        <f>IFERROR('2. Participants'!V42/$J344,0)</f>
        <v>0</v>
      </c>
      <c r="N344" s="12">
        <f t="shared" ref="N344:O344" ca="1" si="869">AI330</f>
        <v>0</v>
      </c>
      <c r="O344" s="10">
        <f t="shared" ca="1" si="869"/>
        <v>0</v>
      </c>
      <c r="P344" s="268">
        <f t="shared" ref="P344:Q344" ca="1" si="870">AL330</f>
        <v>0</v>
      </c>
      <c r="Q344" s="268">
        <f t="shared" ca="1" si="870"/>
        <v>0</v>
      </c>
      <c r="R344" s="32">
        <f t="shared" ca="1" si="861"/>
        <v>0</v>
      </c>
      <c r="S344" s="31">
        <f t="shared" ca="1" si="862"/>
        <v>0</v>
      </c>
    </row>
    <row r="345" spans="1:19" outlineLevel="1" x14ac:dyDescent="0.3">
      <c r="H345" s="8" t="s">
        <v>30</v>
      </c>
      <c r="I345" s="50"/>
      <c r="J345" s="6">
        <f>SUM(J339:J344)</f>
        <v>6000</v>
      </c>
      <c r="K345" s="30">
        <f>IFERROR('2. Participants'!T43/$J345,0)</f>
        <v>0</v>
      </c>
      <c r="L345" s="264">
        <f>IFERROR('2. Participants'!U43/$J345,0)</f>
        <v>0</v>
      </c>
      <c r="M345" s="29">
        <f>IFERROR('2. Participants'!V43/$J345,0)</f>
        <v>0</v>
      </c>
      <c r="N345" s="261">
        <f ca="1">SUM(N339:N344)</f>
        <v>48880</v>
      </c>
      <c r="O345" s="6">
        <f ca="1">SUM(O339:O344)</f>
        <v>44160</v>
      </c>
      <c r="P345" s="262">
        <f ca="1">SUM(P339:P344)</f>
        <v>4073.3333333333339</v>
      </c>
      <c r="Q345" s="6">
        <f ca="1">SUM(Q339:Q344)</f>
        <v>3680</v>
      </c>
      <c r="R345" s="30">
        <f t="shared" ca="1" si="857"/>
        <v>0.67888888888888899</v>
      </c>
      <c r="S345" s="29">
        <f t="shared" ca="1" si="857"/>
        <v>0.61333333333333329</v>
      </c>
    </row>
    <row r="346" spans="1:19" outlineLevel="1" collapsed="1" x14ac:dyDescent="0.3">
      <c r="L346" s="209"/>
    </row>
    <row r="347" spans="1:19" outlineLevel="1" collapsed="1" x14ac:dyDescent="0.3">
      <c r="B347" s="57" t="s">
        <v>178</v>
      </c>
    </row>
    <row r="348" spans="1:19" outlineLevel="1" x14ac:dyDescent="0.3">
      <c r="A348" s="203"/>
      <c r="H348" s="289" t="s">
        <v>83</v>
      </c>
      <c r="I348" s="293"/>
      <c r="J348" s="28" t="s">
        <v>82</v>
      </c>
      <c r="K348" s="234"/>
      <c r="L348" s="234"/>
      <c r="M348" s="26"/>
      <c r="N348" s="148" t="s">
        <v>81</v>
      </c>
      <c r="O348" s="27"/>
      <c r="P348" s="26"/>
      <c r="Q348" s="27" t="s">
        <v>80</v>
      </c>
      <c r="R348" s="26"/>
    </row>
    <row r="349" spans="1:19" ht="30" outlineLevel="1" x14ac:dyDescent="0.3">
      <c r="A349" s="203"/>
      <c r="H349" s="294"/>
      <c r="I349" s="295"/>
      <c r="J349" s="25" t="s">
        <v>79</v>
      </c>
      <c r="K349" s="24"/>
      <c r="L349" s="23" t="s">
        <v>229</v>
      </c>
      <c r="M349" s="153" t="s">
        <v>230</v>
      </c>
      <c r="N349" s="22" t="s">
        <v>78</v>
      </c>
      <c r="O349" s="181"/>
      <c r="P349" s="21"/>
      <c r="Q349" s="181" t="str">
        <f>N349</f>
        <v>End of Yr 2, after</v>
      </c>
      <c r="R349" s="21"/>
    </row>
    <row r="350" spans="1:19" outlineLevel="1" x14ac:dyDescent="0.3">
      <c r="A350" s="203"/>
      <c r="H350" s="296"/>
      <c r="I350" s="297"/>
      <c r="J350" s="149" t="str">
        <f>currency</f>
        <v>£</v>
      </c>
      <c r="K350" s="145" t="s">
        <v>42</v>
      </c>
      <c r="L350" s="150" t="str">
        <f>currency</f>
        <v>£</v>
      </c>
      <c r="M350" s="151" t="str">
        <f>currency</f>
        <v>£</v>
      </c>
      <c r="N350" s="20" t="s">
        <v>77</v>
      </c>
      <c r="O350" s="19" t="s">
        <v>42</v>
      </c>
      <c r="P350" s="239" t="str">
        <f>currency</f>
        <v>£</v>
      </c>
      <c r="Q350" s="19" t="s">
        <v>42</v>
      </c>
      <c r="R350" s="239" t="str">
        <f>currency</f>
        <v>£</v>
      </c>
    </row>
    <row r="351" spans="1:19" outlineLevel="1" x14ac:dyDescent="0.3">
      <c r="A351" s="203"/>
      <c r="B351" s="55">
        <f ca="1">IFERROR(OFFSET(B351,-1,0)+1,1)</f>
        <v>1</v>
      </c>
      <c r="H351" s="167" t="str">
        <f ca="1">OFFSET('2. Participants'!$B$36,$B351,0)</f>
        <v>Clients</v>
      </c>
      <c r="I351" s="37"/>
      <c r="J351" s="16">
        <f ca="1">L351-U203</f>
        <v>0</v>
      </c>
      <c r="K351" s="15">
        <f ca="1">J351/J$358</f>
        <v>0</v>
      </c>
      <c r="L351" s="14">
        <f ca="1">U212</f>
        <v>0</v>
      </c>
      <c r="M351" s="14">
        <f ca="1">AG212</f>
        <v>0</v>
      </c>
      <c r="N351" s="12">
        <f ca="1">AG279</f>
        <v>0</v>
      </c>
      <c r="O351" s="11">
        <f ca="1">N351/N$358</f>
        <v>0</v>
      </c>
      <c r="P351" s="10">
        <f ca="1">AG252</f>
        <v>0</v>
      </c>
      <c r="Q351" s="11">
        <f ca="1">P351/P$358</f>
        <v>0</v>
      </c>
      <c r="R351" s="10">
        <f t="shared" ref="R351:R358" ca="1" si="871">P351+M351</f>
        <v>0</v>
      </c>
    </row>
    <row r="352" spans="1:19" outlineLevel="1" x14ac:dyDescent="0.3">
      <c r="B352" s="55">
        <f t="shared" ref="B352:B357" ca="1" si="872">IFERROR(OFFSET(B352,-1,0)+1,1)</f>
        <v>2</v>
      </c>
      <c r="H352" s="33" t="str">
        <f ca="1">OFFSET('2. Participants'!$B$36,$B352,0)</f>
        <v>Rebecca</v>
      </c>
      <c r="I352" s="37"/>
      <c r="J352" s="16">
        <f ca="1">L352-U204</f>
        <v>54777.777777777781</v>
      </c>
      <c r="K352" s="15">
        <f t="shared" ref="K352:K357" ca="1" si="873">J352/J$358</f>
        <v>0.70408454727220793</v>
      </c>
      <c r="L352" s="14">
        <f ca="1">U213</f>
        <v>35477.807566279414</v>
      </c>
      <c r="M352" s="14">
        <f ca="1">AG213</f>
        <v>29867.21514762683</v>
      </c>
      <c r="N352" s="12">
        <f ca="1">AG280</f>
        <v>56042.682865087365</v>
      </c>
      <c r="O352" s="11">
        <f t="shared" ref="O352:O357" ca="1" si="874">N352/N$358</f>
        <v>0.66185998187876072</v>
      </c>
      <c r="P352" s="10">
        <f ca="1">AG253</f>
        <v>85953.40964301207</v>
      </c>
      <c r="Q352" s="11">
        <f t="shared" ref="Q352:Q357" ca="1" si="875">P352/P$358</f>
        <v>0.66185998187876072</v>
      </c>
      <c r="R352" s="10">
        <f t="shared" ref="R352:R357" ca="1" si="876">P352+M352</f>
        <v>115820.6247906389</v>
      </c>
    </row>
    <row r="353" spans="1:18" outlineLevel="1" x14ac:dyDescent="0.3">
      <c r="B353" s="55">
        <f t="shared" ca="1" si="872"/>
        <v>3</v>
      </c>
      <c r="H353" s="33" t="str">
        <f ca="1">OFFSET('2. Participants'!$B$36,$B353,0)</f>
        <v>Kate</v>
      </c>
      <c r="I353" s="37"/>
      <c r="J353" s="16">
        <f ca="1">L353-U205</f>
        <v>11511.111111111111</v>
      </c>
      <c r="K353" s="15">
        <f t="shared" ca="1" si="873"/>
        <v>0.14795772636389604</v>
      </c>
      <c r="L353" s="14">
        <f ca="1">U214</f>
        <v>7521.0962168602919</v>
      </c>
      <c r="M353" s="14">
        <f ca="1">AG214</f>
        <v>7446.3924261865795</v>
      </c>
      <c r="N353" s="12">
        <f ca="1">AG281</f>
        <v>14315.923547584131</v>
      </c>
      <c r="O353" s="11">
        <f t="shared" ca="1" si="874"/>
        <v>0.1690700090606197</v>
      </c>
      <c r="P353" s="10">
        <f ca="1">AG254</f>
        <v>21956.522746524355</v>
      </c>
      <c r="Q353" s="11">
        <f t="shared" ca="1" si="875"/>
        <v>0.1690700090606197</v>
      </c>
      <c r="R353" s="10">
        <f t="shared" ca="1" si="876"/>
        <v>29402.915172710935</v>
      </c>
    </row>
    <row r="354" spans="1:18" outlineLevel="1" x14ac:dyDescent="0.3">
      <c r="B354" s="55">
        <f t="shared" ca="1" si="872"/>
        <v>4</v>
      </c>
      <c r="H354" s="33" t="str">
        <f ca="1">OFFSET('2. Participants'!$B$36,$B354,0)</f>
        <v>Andrew</v>
      </c>
      <c r="I354" s="37"/>
      <c r="J354" s="16">
        <f ca="1">L354-U206</f>
        <v>11511.111111111111</v>
      </c>
      <c r="K354" s="15">
        <f t="shared" ca="1" si="873"/>
        <v>0.14795772636389604</v>
      </c>
      <c r="L354" s="14">
        <f ca="1">U215</f>
        <v>7521.0962168602919</v>
      </c>
      <c r="M354" s="14">
        <f ca="1">AG215</f>
        <v>7446.3924261865795</v>
      </c>
      <c r="N354" s="12">
        <f ca="1">AG282</f>
        <v>14315.923547584131</v>
      </c>
      <c r="O354" s="11">
        <f t="shared" ca="1" si="874"/>
        <v>0.1690700090606197</v>
      </c>
      <c r="P354" s="10">
        <f ca="1">AG255</f>
        <v>21956.522746524355</v>
      </c>
      <c r="Q354" s="11">
        <f t="shared" ca="1" si="875"/>
        <v>0.1690700090606197</v>
      </c>
      <c r="R354" s="10">
        <f t="shared" ca="1" si="876"/>
        <v>29402.915172710935</v>
      </c>
    </row>
    <row r="355" spans="1:18" outlineLevel="1" x14ac:dyDescent="0.3">
      <c r="B355" s="55">
        <f t="shared" ca="1" si="872"/>
        <v>5</v>
      </c>
      <c r="H355" s="33" t="str">
        <f ca="1">OFFSET('2. Participants'!$B$36,$B355,0)</f>
        <v>Suppliers</v>
      </c>
      <c r="I355" s="37"/>
      <c r="J355" s="16">
        <f ca="1">L355-U207</f>
        <v>0</v>
      </c>
      <c r="K355" s="15">
        <f t="shared" ca="1" si="873"/>
        <v>0</v>
      </c>
      <c r="L355" s="14">
        <f ca="1">U216</f>
        <v>0</v>
      </c>
      <c r="M355" s="14">
        <f ca="1">AG216</f>
        <v>0</v>
      </c>
      <c r="N355" s="12">
        <f ca="1">AG283</f>
        <v>0</v>
      </c>
      <c r="O355" s="11">
        <f t="shared" ca="1" si="874"/>
        <v>0</v>
      </c>
      <c r="P355" s="10">
        <f ca="1">AG256</f>
        <v>0</v>
      </c>
      <c r="Q355" s="11">
        <f t="shared" ca="1" si="875"/>
        <v>0</v>
      </c>
      <c r="R355" s="10">
        <f t="shared" ca="1" si="876"/>
        <v>0</v>
      </c>
    </row>
    <row r="356" spans="1:18" outlineLevel="1" x14ac:dyDescent="0.3">
      <c r="B356" s="55">
        <f t="shared" ca="1" si="872"/>
        <v>6</v>
      </c>
      <c r="H356" s="33">
        <f ca="1">OFFSET('2. Participants'!$B$36,$B356,0)</f>
        <v>0</v>
      </c>
      <c r="I356" s="37"/>
      <c r="J356" s="16">
        <f ca="1">L356-U208</f>
        <v>0</v>
      </c>
      <c r="K356" s="15">
        <f t="shared" ca="1" si="873"/>
        <v>0</v>
      </c>
      <c r="L356" s="14">
        <f ca="1">U217</f>
        <v>0</v>
      </c>
      <c r="M356" s="14">
        <f ca="1">AG217</f>
        <v>0</v>
      </c>
      <c r="N356" s="12">
        <f ca="1">AG284</f>
        <v>0</v>
      </c>
      <c r="O356" s="11">
        <f t="shared" ca="1" si="874"/>
        <v>0</v>
      </c>
      <c r="P356" s="10">
        <f ca="1">AG257</f>
        <v>0</v>
      </c>
      <c r="Q356" s="11">
        <f t="shared" ca="1" si="875"/>
        <v>0</v>
      </c>
      <c r="R356" s="10">
        <f t="shared" ca="1" si="876"/>
        <v>0</v>
      </c>
    </row>
    <row r="357" spans="1:18" outlineLevel="1" x14ac:dyDescent="0.3">
      <c r="B357" s="55">
        <f t="shared" ca="1" si="872"/>
        <v>7</v>
      </c>
      <c r="H357" s="156">
        <f ca="1">OFFSET('2. Participants'!$B$36,$B357,0)</f>
        <v>0</v>
      </c>
      <c r="I357" s="56"/>
      <c r="J357" s="9">
        <f ca="1">L357-U209</f>
        <v>0</v>
      </c>
      <c r="K357" s="146">
        <f t="shared" ca="1" si="873"/>
        <v>0</v>
      </c>
      <c r="L357" s="13">
        <f ca="1">U218</f>
        <v>0</v>
      </c>
      <c r="M357" s="13">
        <f ca="1">AG218</f>
        <v>0</v>
      </c>
      <c r="N357" s="20">
        <f ca="1">AG285</f>
        <v>0</v>
      </c>
      <c r="O357" s="147">
        <f t="shared" ca="1" si="874"/>
        <v>0</v>
      </c>
      <c r="P357" s="18">
        <f ca="1">AG258</f>
        <v>0</v>
      </c>
      <c r="Q357" s="147">
        <f t="shared" ca="1" si="875"/>
        <v>0</v>
      </c>
      <c r="R357" s="18">
        <f t="shared" ca="1" si="876"/>
        <v>0</v>
      </c>
    </row>
    <row r="358" spans="1:18" outlineLevel="1" x14ac:dyDescent="0.3">
      <c r="H358" s="9" t="s">
        <v>30</v>
      </c>
      <c r="I358" s="36"/>
      <c r="J358" s="9">
        <f ca="1">SUM(J351:J357)</f>
        <v>77800</v>
      </c>
      <c r="K358" s="146">
        <f ca="1">J358/J$358</f>
        <v>1</v>
      </c>
      <c r="L358" s="13">
        <f ca="1">SUM(L351:L357)</f>
        <v>50520</v>
      </c>
      <c r="M358" s="13">
        <f ca="1">SUM(M351:M357)</f>
        <v>44759.999999999985</v>
      </c>
      <c r="N358" s="20">
        <f ca="1">SUM(N351:N357)</f>
        <v>84674.529960255619</v>
      </c>
      <c r="O358" s="147">
        <f ca="1">N358/N$358</f>
        <v>1</v>
      </c>
      <c r="P358" s="18">
        <f ca="1">SUM(P351:P357)</f>
        <v>129866.45513606077</v>
      </c>
      <c r="Q358" s="147">
        <f ca="1">P358/P$358</f>
        <v>1</v>
      </c>
      <c r="R358" s="18">
        <f t="shared" ca="1" si="871"/>
        <v>174626.45513606077</v>
      </c>
    </row>
    <row r="359" spans="1:18" outlineLevel="1" x14ac:dyDescent="0.3">
      <c r="H359" s="5" t="s">
        <v>76</v>
      </c>
    </row>
    <row r="360" spans="1:18" outlineLevel="1" x14ac:dyDescent="0.3">
      <c r="H360" s="5" t="s">
        <v>75</v>
      </c>
    </row>
    <row r="361" spans="1:18" outlineLevel="1" x14ac:dyDescent="0.3">
      <c r="L361" s="209"/>
    </row>
    <row r="362" spans="1:18" outlineLevel="1" collapsed="1" x14ac:dyDescent="0.3">
      <c r="B362" s="57" t="s">
        <v>245</v>
      </c>
    </row>
    <row r="363" spans="1:18" s="17" customFormat="1" outlineLevel="1" collapsed="1" x14ac:dyDescent="0.3">
      <c r="A363" s="203"/>
      <c r="H363" s="303" t="str">
        <f>"Total equity - paid, "&amp;currency</f>
        <v>Total equity - paid, £</v>
      </c>
      <c r="I363" s="304"/>
      <c r="J363" s="305" t="s">
        <v>247</v>
      </c>
      <c r="K363" s="306"/>
      <c r="L363" s="306"/>
      <c r="M363" s="305" t="s">
        <v>246</v>
      </c>
      <c r="N363" s="306"/>
      <c r="O363" s="306"/>
      <c r="P363" s="307" t="s">
        <v>242</v>
      </c>
      <c r="Q363" s="308"/>
    </row>
    <row r="364" spans="1:18" s="17" customFormat="1" outlineLevel="1" x14ac:dyDescent="0.3">
      <c r="A364" s="203"/>
      <c r="H364" s="309"/>
      <c r="I364" s="310"/>
      <c r="J364" s="30" t="s">
        <v>85</v>
      </c>
      <c r="K364" s="29" t="s">
        <v>84</v>
      </c>
      <c r="L364" s="29" t="s">
        <v>30</v>
      </c>
      <c r="M364" s="30" t="s">
        <v>45</v>
      </c>
      <c r="N364" s="29" t="s">
        <v>81</v>
      </c>
      <c r="O364" s="29" t="s">
        <v>178</v>
      </c>
      <c r="P364" s="30" t="str">
        <f>currency</f>
        <v>£</v>
      </c>
      <c r="Q364" s="29" t="s">
        <v>42</v>
      </c>
    </row>
    <row r="365" spans="1:18" outlineLevel="1" x14ac:dyDescent="0.3">
      <c r="B365" s="55">
        <f ca="1">IFERROR(OFFSET(B365,-1,0)+1,1)</f>
        <v>1</v>
      </c>
      <c r="H365" s="33" t="str">
        <f ca="1">OFFSET('2. Participants'!$B$36,$B365,0)</f>
        <v>Clients</v>
      </c>
      <c r="I365" s="37"/>
      <c r="J365" s="12">
        <f ca="1">-N339</f>
        <v>-180000</v>
      </c>
      <c r="K365" s="10">
        <f ca="1">-O339</f>
        <v>-240000</v>
      </c>
      <c r="L365" s="10">
        <f ca="1">SUM(J365:K365)</f>
        <v>-420000</v>
      </c>
      <c r="M365" s="12">
        <f t="shared" ref="M365:M372" ca="1" si="877">M351</f>
        <v>0</v>
      </c>
      <c r="N365" s="10">
        <f t="shared" ref="N365:N372" ca="1" si="878">P351</f>
        <v>0</v>
      </c>
      <c r="O365" s="10">
        <f ca="1">SUM(M365:N365)</f>
        <v>0</v>
      </c>
      <c r="P365" s="12">
        <f ca="1">L365+O365</f>
        <v>-420000</v>
      </c>
      <c r="Q365" s="31">
        <f ca="1">-P365/$P$374</f>
        <v>-1</v>
      </c>
    </row>
    <row r="366" spans="1:18" outlineLevel="1" x14ac:dyDescent="0.3">
      <c r="B366" s="55">
        <f t="shared" ref="B366:B371" ca="1" si="879">IFERROR(OFFSET(B366,-1,0)+1,1)</f>
        <v>2</v>
      </c>
      <c r="H366" s="156" t="str">
        <f ca="1">OFFSET('2. Participants'!$B$36,$B366,0)</f>
        <v>Rebecca</v>
      </c>
      <c r="I366" s="56"/>
      <c r="J366" s="20">
        <f ca="1">-N340</f>
        <v>46077.421469467663</v>
      </c>
      <c r="K366" s="18">
        <f ca="1">-O340</f>
        <v>92263.21696644742</v>
      </c>
      <c r="L366" s="18">
        <f t="shared" ref="L366:L371" ca="1" si="880">SUM(J366:K366)</f>
        <v>138340.63843591508</v>
      </c>
      <c r="M366" s="20">
        <f t="shared" ca="1" si="877"/>
        <v>29867.21514762683</v>
      </c>
      <c r="N366" s="18">
        <f t="shared" ca="1" si="878"/>
        <v>85953.40964301207</v>
      </c>
      <c r="O366" s="18">
        <f t="shared" ref="O366:O371" ca="1" si="881">SUM(M366:N366)</f>
        <v>115820.6247906389</v>
      </c>
      <c r="P366" s="20">
        <f t="shared" ref="P366:P371" ca="1" si="882">L366+O366</f>
        <v>254161.26322655397</v>
      </c>
      <c r="Q366" s="157">
        <f t="shared" ref="Q366:Q371" ca="1" si="883">-P366/$P$374</f>
        <v>0.60514586482512855</v>
      </c>
    </row>
    <row r="367" spans="1:18" outlineLevel="1" x14ac:dyDescent="0.3">
      <c r="B367" s="55">
        <f t="shared" ca="1" si="879"/>
        <v>3</v>
      </c>
      <c r="H367" s="33" t="str">
        <f ca="1">OFFSET('2. Participants'!$B$36,$B367,0)</f>
        <v>Kate</v>
      </c>
      <c r="I367" s="37"/>
      <c r="J367" s="12">
        <f ca="1">-N341</f>
        <v>30521.289265266169</v>
      </c>
      <c r="K367" s="10">
        <f ca="1">-O341</f>
        <v>39788.39151677629</v>
      </c>
      <c r="L367" s="10">
        <f t="shared" ca="1" si="880"/>
        <v>70309.680782042458</v>
      </c>
      <c r="M367" s="12">
        <f t="shared" ca="1" si="877"/>
        <v>7446.3924261865795</v>
      </c>
      <c r="N367" s="10">
        <f t="shared" ca="1" si="878"/>
        <v>21956.522746524355</v>
      </c>
      <c r="O367" s="10">
        <f t="shared" ca="1" si="881"/>
        <v>29402.915172710935</v>
      </c>
      <c r="P367" s="12">
        <f t="shared" ca="1" si="882"/>
        <v>99712.5959547534</v>
      </c>
      <c r="Q367" s="31">
        <f t="shared" ca="1" si="883"/>
        <v>0.23741094274941285</v>
      </c>
    </row>
    <row r="368" spans="1:18" outlineLevel="1" x14ac:dyDescent="0.3">
      <c r="B368" s="55">
        <f t="shared" ca="1" si="879"/>
        <v>4</v>
      </c>
      <c r="H368" s="33" t="str">
        <f ca="1">OFFSET('2. Participants'!$B$36,$B368,0)</f>
        <v>Andrew</v>
      </c>
      <c r="I368" s="37"/>
      <c r="J368" s="12">
        <f ca="1">-N342</f>
        <v>30521.289265266169</v>
      </c>
      <c r="K368" s="10">
        <f ca="1">-O342</f>
        <v>39788.39151677629</v>
      </c>
      <c r="L368" s="10">
        <f t="shared" ca="1" si="880"/>
        <v>70309.680782042458</v>
      </c>
      <c r="M368" s="12">
        <f t="shared" ca="1" si="877"/>
        <v>7446.3924261865795</v>
      </c>
      <c r="N368" s="10">
        <f t="shared" ca="1" si="878"/>
        <v>21956.522746524355</v>
      </c>
      <c r="O368" s="10">
        <f t="shared" ca="1" si="881"/>
        <v>29402.915172710935</v>
      </c>
      <c r="P368" s="12">
        <f t="shared" ca="1" si="882"/>
        <v>99712.5959547534</v>
      </c>
      <c r="Q368" s="31">
        <f t="shared" ca="1" si="883"/>
        <v>0.23741094274941285</v>
      </c>
    </row>
    <row r="369" spans="2:17" outlineLevel="1" x14ac:dyDescent="0.3">
      <c r="B369" s="55">
        <f t="shared" ca="1" si="879"/>
        <v>5</v>
      </c>
      <c r="H369" s="33" t="str">
        <f ca="1">OFFSET('2. Participants'!$B$36,$B369,0)</f>
        <v>Suppliers</v>
      </c>
      <c r="I369" s="37"/>
      <c r="J369" s="12">
        <f ca="1">-N343</f>
        <v>24000</v>
      </c>
      <c r="K369" s="10">
        <f ca="1">-O343</f>
        <v>24000</v>
      </c>
      <c r="L369" s="10">
        <f t="shared" ca="1" si="880"/>
        <v>48000</v>
      </c>
      <c r="M369" s="12">
        <f t="shared" ca="1" si="877"/>
        <v>0</v>
      </c>
      <c r="N369" s="10">
        <f t="shared" ca="1" si="878"/>
        <v>0</v>
      </c>
      <c r="O369" s="10">
        <f t="shared" ca="1" si="881"/>
        <v>0</v>
      </c>
      <c r="P369" s="12">
        <f t="shared" ca="1" si="882"/>
        <v>48000</v>
      </c>
      <c r="Q369" s="31">
        <f t="shared" ca="1" si="883"/>
        <v>0.11428571428571428</v>
      </c>
    </row>
    <row r="370" spans="2:17" outlineLevel="1" x14ac:dyDescent="0.3">
      <c r="B370" s="55">
        <f t="shared" ca="1" si="879"/>
        <v>6</v>
      </c>
      <c r="H370" s="33">
        <f ca="1">OFFSET('2. Participants'!$B$36,$B370,0)</f>
        <v>0</v>
      </c>
      <c r="I370" s="37"/>
      <c r="J370" s="12">
        <f ca="1">-N344</f>
        <v>0</v>
      </c>
      <c r="K370" s="10">
        <f ca="1">-O344</f>
        <v>0</v>
      </c>
      <c r="L370" s="10">
        <f t="shared" ca="1" si="880"/>
        <v>0</v>
      </c>
      <c r="M370" s="12">
        <f t="shared" ca="1" si="877"/>
        <v>0</v>
      </c>
      <c r="N370" s="10">
        <f t="shared" ca="1" si="878"/>
        <v>0</v>
      </c>
      <c r="O370" s="10">
        <f t="shared" ca="1" si="881"/>
        <v>0</v>
      </c>
      <c r="P370" s="12">
        <f t="shared" ca="1" si="882"/>
        <v>0</v>
      </c>
      <c r="Q370" s="31">
        <f t="shared" ca="1" si="883"/>
        <v>0</v>
      </c>
    </row>
    <row r="371" spans="2:17" outlineLevel="1" x14ac:dyDescent="0.3">
      <c r="B371" s="55">
        <f t="shared" ca="1" si="879"/>
        <v>7</v>
      </c>
      <c r="H371" s="33">
        <f ca="1">OFFSET('2. Participants'!$B$36,$B371,0)</f>
        <v>0</v>
      </c>
      <c r="I371" s="37"/>
      <c r="J371" s="12" t="e">
        <f>-#REF!</f>
        <v>#REF!</v>
      </c>
      <c r="K371" s="10" t="e">
        <f>-#REF!</f>
        <v>#REF!</v>
      </c>
      <c r="L371" s="10" t="e">
        <f t="shared" si="880"/>
        <v>#REF!</v>
      </c>
      <c r="M371" s="12">
        <f t="shared" ca="1" si="877"/>
        <v>0</v>
      </c>
      <c r="N371" s="10">
        <f t="shared" ca="1" si="878"/>
        <v>0</v>
      </c>
      <c r="O371" s="10">
        <f t="shared" ca="1" si="881"/>
        <v>0</v>
      </c>
      <c r="P371" s="12" t="e">
        <f t="shared" ca="1" si="882"/>
        <v>#REF!</v>
      </c>
      <c r="Q371" s="31" t="e">
        <f t="shared" ca="1" si="883"/>
        <v>#REF!</v>
      </c>
    </row>
    <row r="372" spans="2:17" outlineLevel="1" x14ac:dyDescent="0.3">
      <c r="H372" s="8" t="s">
        <v>30</v>
      </c>
      <c r="I372" s="50"/>
      <c r="J372" s="262" t="e">
        <f ca="1">SUM(J365:J371)</f>
        <v>#REF!</v>
      </c>
      <c r="K372" s="6">
        <f ca="1">SUMIF(K365:K369,"&gt;=0",K365:K369)</f>
        <v>195840</v>
      </c>
      <c r="L372" s="6" t="e">
        <f t="shared" ref="L372" ca="1" si="884">SUM(J372:K372)</f>
        <v>#REF!</v>
      </c>
      <c r="M372" s="262">
        <f t="shared" ca="1" si="877"/>
        <v>44759.999999999985</v>
      </c>
      <c r="N372" s="6">
        <f t="shared" ca="1" si="878"/>
        <v>129866.45513606077</v>
      </c>
      <c r="O372" s="6">
        <f t="shared" ref="O372" ca="1" si="885">SUM(M372:N372)</f>
        <v>174626.45513606077</v>
      </c>
      <c r="P372" s="261" t="e">
        <f t="shared" ref="P372" ca="1" si="886">L372+O372</f>
        <v>#REF!</v>
      </c>
      <c r="Q372" s="29" t="e">
        <f ca="1">-P372/$P$374</f>
        <v>#REF!</v>
      </c>
    </row>
    <row r="373" spans="2:17" outlineLevel="1" x14ac:dyDescent="0.3">
      <c r="H373" s="167" t="s">
        <v>243</v>
      </c>
      <c r="I373" s="35"/>
      <c r="J373" s="154">
        <f ca="1">SUMIF(J365:J371,"&gt;=0",J365:J371)</f>
        <v>131120</v>
      </c>
      <c r="K373" s="155">
        <f t="shared" ref="K373:O373" ca="1" si="887">SUMIF(K365:K371,"&gt;=0",K365:K371)</f>
        <v>195840</v>
      </c>
      <c r="L373" s="155">
        <f t="shared" ca="1" si="887"/>
        <v>326960</v>
      </c>
      <c r="M373" s="263">
        <f t="shared" ca="1" si="887"/>
        <v>44759.999999999985</v>
      </c>
      <c r="N373" s="154">
        <f t="shared" ca="1" si="887"/>
        <v>129866.45513606077</v>
      </c>
      <c r="O373" s="269">
        <f t="shared" ca="1" si="887"/>
        <v>174626.45513606077</v>
      </c>
      <c r="P373" s="263">
        <f ca="1">SUMIF(P365:P371,"&gt;=0",P365:P371)</f>
        <v>501586.45513606077</v>
      </c>
      <c r="Q373" s="165">
        <f ca="1">-P373/$P$374</f>
        <v>1.1942534646096685</v>
      </c>
    </row>
    <row r="374" spans="2:17" outlineLevel="1" x14ac:dyDescent="0.3">
      <c r="H374" s="156" t="s">
        <v>244</v>
      </c>
      <c r="I374" s="36"/>
      <c r="J374" s="19">
        <f ca="1">SUMIF(J365:J371,"&lt;0",J365:J371)</f>
        <v>-180000</v>
      </c>
      <c r="K374" s="18">
        <f t="shared" ref="K374:O374" ca="1" si="888">SUMIF(K365:K371,"&lt;0",K365:K371)</f>
        <v>-240000</v>
      </c>
      <c r="L374" s="18">
        <f t="shared" ca="1" si="888"/>
        <v>-420000</v>
      </c>
      <c r="M374" s="20">
        <f t="shared" ca="1" si="888"/>
        <v>0</v>
      </c>
      <c r="N374" s="19">
        <f t="shared" ca="1" si="888"/>
        <v>0</v>
      </c>
      <c r="O374" s="270">
        <f t="shared" ca="1" si="888"/>
        <v>0</v>
      </c>
      <c r="P374" s="20">
        <f ca="1">SUMIF(P365:P371,"&lt;0",P365:P371)</f>
        <v>-420000</v>
      </c>
      <c r="Q374" s="157">
        <f ca="1">-P374/$P$374</f>
        <v>-1</v>
      </c>
    </row>
  </sheetData>
  <mergeCells count="10">
    <mergeCell ref="AI2:AJ3"/>
    <mergeCell ref="H363:I364"/>
    <mergeCell ref="H348:I350"/>
    <mergeCell ref="AL2:AM3"/>
    <mergeCell ref="D3:D4"/>
    <mergeCell ref="E3:E4"/>
    <mergeCell ref="F3:F4"/>
    <mergeCell ref="G3:G4"/>
    <mergeCell ref="J337:J338"/>
    <mergeCell ref="H337:I338"/>
  </mergeCells>
  <pageMargins left="0.4" right="0.4" top="0.4" bottom="0.6" header="0.2" footer="0.2"/>
  <pageSetup paperSize="9" scale="45" fitToHeight="0" orientation="landscape" horizontalDpi="4294967293" r:id="rId1"/>
  <headerFooter>
    <oddHeader xml:space="preserve">&amp;L &amp;R </oddHeader>
    <oddFooter>&amp;L&amp;F&amp;CPrinted &amp;D, &amp;T&amp;R&amp;A</oddFooter>
  </headerFooter>
  <rowBreaks count="5" manualBreakCount="5">
    <brk id="63" max="16383" man="1"/>
    <brk id="126" max="16383" man="1"/>
    <brk id="192" max="16383" man="1"/>
    <brk id="260" max="16383" man="1"/>
    <brk id="3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24</vt:i4>
      </vt:variant>
    </vt:vector>
  </HeadingPairs>
  <TitlesOfParts>
    <vt:vector size="29" baseType="lpstr">
      <vt:lpstr>Read Me !</vt:lpstr>
      <vt:lpstr>1. General</vt:lpstr>
      <vt:lpstr>2. Participants</vt:lpstr>
      <vt:lpstr>3. Parameters</vt:lpstr>
      <vt:lpstr>4. Business Plan</vt:lpstr>
      <vt:lpstr>adj_flex_rf</vt:lpstr>
      <vt:lpstr>amount</vt:lpstr>
      <vt:lpstr>annual_cycle</vt:lpstr>
      <vt:lpstr>annual_uprate</vt:lpstr>
      <vt:lpstr>b</vt:lpstr>
      <vt:lpstr>base_reserve_months</vt:lpstr>
      <vt:lpstr>categories</vt:lpstr>
      <vt:lpstr>contributions</vt:lpstr>
      <vt:lpstr>credit_bb_allocation</vt:lpstr>
      <vt:lpstr>credit_rf</vt:lpstr>
      <vt:lpstr>currency</vt:lpstr>
      <vt:lpstr>final_token_index</vt:lpstr>
      <vt:lpstr>flex_payable</vt:lpstr>
      <vt:lpstr>flex_reserve_months</vt:lpstr>
      <vt:lpstr>flex_rf</vt:lpstr>
      <vt:lpstr>horizon</vt:lpstr>
      <vt:lpstr>initial_token_index</vt:lpstr>
      <vt:lpstr>monthly_uprate</vt:lpstr>
      <vt:lpstr>period</vt:lpstr>
      <vt:lpstr>recurring</vt:lpstr>
      <vt:lpstr>start</vt:lpstr>
      <vt:lpstr>strategic_res_allocation</vt:lpstr>
      <vt:lpstr>token_bb_allocation</vt:lpstr>
      <vt:lpstr>token_index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Nastri</dc:creator>
  <cp:lastModifiedBy>Fabrizio Nastri</cp:lastModifiedBy>
  <cp:lastPrinted>2025-10-06T17:05:52Z</cp:lastPrinted>
  <dcterms:created xsi:type="dcterms:W3CDTF">2025-09-04T14:09:22Z</dcterms:created>
  <dcterms:modified xsi:type="dcterms:W3CDTF">2025-10-06T17:06:42Z</dcterms:modified>
</cp:coreProperties>
</file>